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k GIRAUD\Documents\SALMON\79 - OIRON - Douves et ssi\PHASE DCE (2025)\"/>
    </mc:Choice>
  </mc:AlternateContent>
  <xr:revisionPtr revIDLastSave="0" documentId="13_ncr:1_{0EEAE50F-DD9E-4CE8-B5DA-443A0BE452C1}" xr6:coauthVersionLast="47" xr6:coauthVersionMax="47" xr10:uidLastSave="{00000000-0000-0000-0000-000000000000}"/>
  <bookViews>
    <workbookView xWindow="-120" yWindow="-120" windowWidth="29040" windowHeight="15720" xr2:uid="{E6753277-72E8-45E1-A7C9-C49E9705B59F}"/>
  </bookViews>
  <sheets>
    <sheet name="MACONNERIE - VRD" sheetId="2" r:id="rId1"/>
  </sheets>
  <definedNames>
    <definedName name="_xlnm.Print_Titles" localSheetId="0">'MACONNERIE - VRD'!$49:$49</definedName>
    <definedName name="_xlnm.Print_Area" localSheetId="0">'MACONNERIE - VRD'!$A$1:$H$394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6" i="2" l="1"/>
  <c r="H325" i="2"/>
  <c r="H324" i="2"/>
  <c r="H229" i="2"/>
  <c r="H218" i="2"/>
  <c r="H217" i="2"/>
  <c r="H216" i="2"/>
  <c r="H197" i="2"/>
  <c r="H195" i="2"/>
  <c r="H171" i="2"/>
  <c r="H163" i="2"/>
  <c r="H161" i="2"/>
  <c r="H160" i="2"/>
  <c r="H151" i="2"/>
  <c r="H149" i="2"/>
  <c r="H148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15" i="2"/>
  <c r="H314" i="2"/>
  <c r="H313" i="2"/>
  <c r="H269" i="2"/>
  <c r="H261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32" i="2"/>
  <c r="H231" i="2"/>
  <c r="H230" i="2"/>
  <c r="H220" i="2"/>
  <c r="H219" i="2"/>
  <c r="H207" i="2"/>
  <c r="H206" i="2"/>
  <c r="H205" i="2"/>
  <c r="H204" i="2"/>
  <c r="H203" i="2"/>
  <c r="H202" i="2"/>
  <c r="H201" i="2"/>
  <c r="H200" i="2"/>
  <c r="H199" i="2"/>
  <c r="H198" i="2"/>
  <c r="H196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62" i="2"/>
  <c r="H150" i="2"/>
  <c r="H112" i="2"/>
  <c r="H104" i="2"/>
  <c r="H96" i="2"/>
  <c r="H98" i="2" s="1"/>
  <c r="H88" i="2"/>
  <c r="H90" i="2" s="1"/>
  <c r="H80" i="2"/>
  <c r="H79" i="2"/>
  <c r="H78" i="2"/>
  <c r="H57" i="2"/>
  <c r="H58" i="2"/>
  <c r="H59" i="2"/>
  <c r="H60" i="2"/>
  <c r="H61" i="2"/>
  <c r="H62" i="2"/>
  <c r="H56" i="2"/>
  <c r="A6" i="2"/>
  <c r="A7" i="2"/>
  <c r="A9" i="2"/>
  <c r="A10" i="2"/>
  <c r="A12" i="2"/>
  <c r="A13" i="2"/>
  <c r="A15" i="2"/>
  <c r="A16" i="2"/>
  <c r="A26" i="2"/>
  <c r="A27" i="2"/>
  <c r="E56" i="2"/>
  <c r="E57" i="2"/>
  <c r="E58" i="2"/>
  <c r="E59" i="2"/>
  <c r="E60" i="2"/>
  <c r="E61" i="2"/>
  <c r="E62" i="2"/>
  <c r="E78" i="2"/>
  <c r="E80" i="2"/>
  <c r="C82" i="2"/>
  <c r="E88" i="2"/>
  <c r="C90" i="2"/>
  <c r="E96" i="2"/>
  <c r="C98" i="2"/>
  <c r="E104" i="2"/>
  <c r="C106" i="2"/>
  <c r="E112" i="2"/>
  <c r="H114" i="2" s="1"/>
  <c r="C114" i="2"/>
  <c r="C123" i="2"/>
  <c r="C125" i="2"/>
  <c r="C127" i="2"/>
  <c r="C129" i="2"/>
  <c r="C131" i="2"/>
  <c r="C153" i="2"/>
  <c r="E162" i="2"/>
  <c r="C165" i="2"/>
  <c r="E173" i="2"/>
  <c r="E177" i="2"/>
  <c r="E179" i="2"/>
  <c r="E183" i="2"/>
  <c r="E186" i="2"/>
  <c r="E187" i="2"/>
  <c r="C189" i="2"/>
  <c r="E200" i="2"/>
  <c r="E201" i="2"/>
  <c r="E202" i="2"/>
  <c r="E203" i="2"/>
  <c r="E206" i="2"/>
  <c r="E207" i="2"/>
  <c r="C209" i="2"/>
  <c r="E220" i="2"/>
  <c r="C222" i="2"/>
  <c r="E230" i="2"/>
  <c r="E231" i="2"/>
  <c r="E232" i="2"/>
  <c r="C234" i="2"/>
  <c r="E241" i="2"/>
  <c r="E242" i="2"/>
  <c r="E245" i="2"/>
  <c r="E246" i="2"/>
  <c r="E247" i="2"/>
  <c r="E248" i="2"/>
  <c r="E249" i="2"/>
  <c r="E250" i="2"/>
  <c r="E251" i="2"/>
  <c r="E253" i="2"/>
  <c r="C255" i="2"/>
  <c r="E261" i="2"/>
  <c r="H263" i="2" s="1"/>
  <c r="C263" i="2"/>
  <c r="E269" i="2"/>
  <c r="C271" i="2"/>
  <c r="C280" i="2"/>
  <c r="C282" i="2"/>
  <c r="C284" i="2"/>
  <c r="C286" i="2"/>
  <c r="C288" i="2"/>
  <c r="C290" i="2"/>
  <c r="C292" i="2"/>
  <c r="C294" i="2"/>
  <c r="C296" i="2"/>
  <c r="E313" i="2"/>
  <c r="E314" i="2"/>
  <c r="E315" i="2"/>
  <c r="C317" i="2"/>
  <c r="C328" i="2"/>
  <c r="C337" i="2"/>
  <c r="C339" i="2"/>
  <c r="E353" i="2"/>
  <c r="E355" i="2"/>
  <c r="E357" i="2"/>
  <c r="E359" i="2"/>
  <c r="E361" i="2"/>
  <c r="E363" i="2"/>
  <c r="E365" i="2"/>
  <c r="E368" i="2"/>
  <c r="E370" i="2"/>
  <c r="E372" i="2"/>
  <c r="E374" i="2"/>
  <c r="E376" i="2"/>
  <c r="E378" i="2"/>
  <c r="E380" i="2"/>
  <c r="E382" i="2"/>
  <c r="E384" i="2"/>
  <c r="H106" i="2" l="1"/>
  <c r="H129" i="2" s="1"/>
  <c r="H271" i="2"/>
  <c r="H296" i="2" s="1"/>
  <c r="H165" i="2"/>
  <c r="H282" i="2" s="1"/>
  <c r="H317" i="2"/>
  <c r="H337" i="2" s="1"/>
  <c r="H386" i="2"/>
  <c r="H27" i="2" s="1"/>
  <c r="H82" i="2"/>
  <c r="H123" i="2" s="1"/>
  <c r="H222" i="2"/>
  <c r="H288" i="2" s="1"/>
  <c r="H153" i="2"/>
  <c r="H280" i="2" s="1"/>
  <c r="H328" i="2"/>
  <c r="H339" i="2" s="1"/>
  <c r="H64" i="2"/>
  <c r="H131" i="2"/>
  <c r="H234" i="2"/>
  <c r="H125" i="2"/>
  <c r="H294" i="2"/>
  <c r="H209" i="2"/>
  <c r="H189" i="2"/>
  <c r="H255" i="2"/>
  <c r="H127" i="2"/>
  <c r="H341" i="2" l="1"/>
  <c r="H342" i="2" s="1"/>
  <c r="H344" i="2" s="1"/>
  <c r="H387" i="2"/>
  <c r="H389" i="2" s="1"/>
  <c r="H286" i="2"/>
  <c r="H7" i="2"/>
  <c r="H65" i="2"/>
  <c r="H67" i="2" s="1"/>
  <c r="H284" i="2"/>
  <c r="H290" i="2"/>
  <c r="H292" i="2"/>
  <c r="H133" i="2"/>
  <c r="H16" i="2" l="1"/>
  <c r="H298" i="2"/>
  <c r="H299" i="2" s="1"/>
  <c r="H301" i="2" s="1"/>
  <c r="H10" i="2"/>
  <c r="H134" i="2"/>
  <c r="H136" i="2" s="1"/>
  <c r="H13" i="2" l="1"/>
  <c r="H19" i="2" l="1"/>
  <c r="H20" i="2" l="1"/>
  <c r="H22" i="2" s="1"/>
  <c r="H30" i="2"/>
  <c r="H31" i="2" s="1"/>
  <c r="H33" i="2" s="1"/>
</calcChain>
</file>

<file path=xl/sharedStrings.xml><?xml version="1.0" encoding="utf-8"?>
<sst xmlns="http://schemas.openxmlformats.org/spreadsheetml/2006/main" count="429" uniqueCount="247">
  <si>
    <t xml:space="preserve"> Désignation des sections </t>
  </si>
  <si>
    <t>Montant Euros</t>
  </si>
  <si>
    <t xml:space="preserve"> VALEUR janvier 2025</t>
  </si>
  <si>
    <t>A                                 ,le</t>
  </si>
  <si>
    <t>Le titulaire</t>
  </si>
  <si>
    <t>(mention manuscrite 'Lu et Accepté')</t>
  </si>
  <si>
    <t>C.C.T.P.</t>
  </si>
  <si>
    <t>Ordre</t>
  </si>
  <si>
    <t>Désignation des Articles</t>
  </si>
  <si>
    <t>U</t>
  </si>
  <si>
    <t>P.U. Euros</t>
  </si>
  <si>
    <t xml:space="preserve">TRAVAUX D'AMENAGEMENT LIES A LA MISE EN SECURITE INCENDIE             </t>
  </si>
  <si>
    <t xml:space="preserve">1.02.01              </t>
  </si>
  <si>
    <t xml:space="preserve"> 1.1</t>
  </si>
  <si>
    <t>U.</t>
  </si>
  <si>
    <t xml:space="preserve">1.03.01              </t>
  </si>
  <si>
    <t xml:space="preserve"> 1.2</t>
  </si>
  <si>
    <t>M2</t>
  </si>
  <si>
    <t xml:space="preserve">1.04.01              </t>
  </si>
  <si>
    <t xml:space="preserve">1.05.01              </t>
  </si>
  <si>
    <t xml:space="preserve">                     </t>
  </si>
  <si>
    <t xml:space="preserve">1.06.01              </t>
  </si>
  <si>
    <t xml:space="preserve"> 2.1</t>
  </si>
  <si>
    <t>FORFAIT</t>
  </si>
  <si>
    <t xml:space="preserve">1.07.01              </t>
  </si>
  <si>
    <t xml:space="preserve"> 3.1</t>
  </si>
  <si>
    <t xml:space="preserve">1.07.02              </t>
  </si>
  <si>
    <t xml:space="preserve"> 3.2</t>
  </si>
  <si>
    <t xml:space="preserve"> 3.3</t>
  </si>
  <si>
    <t xml:space="preserve"> 3.4</t>
  </si>
  <si>
    <t xml:space="preserve"> 3.5</t>
  </si>
  <si>
    <t>ML</t>
  </si>
  <si>
    <t xml:space="preserve"> 3.6</t>
  </si>
  <si>
    <t xml:space="preserve">1.08.03              </t>
  </si>
  <si>
    <t xml:space="preserve"> 4.1</t>
  </si>
  <si>
    <t xml:space="preserve"> 4.2</t>
  </si>
  <si>
    <t xml:space="preserve"> 4.3</t>
  </si>
  <si>
    <t xml:space="preserve"> 4.3.a</t>
  </si>
  <si>
    <t xml:space="preserve"> 4.3.b</t>
  </si>
  <si>
    <t xml:space="preserve"> 4.4</t>
  </si>
  <si>
    <t xml:space="preserve"> 4.4.a</t>
  </si>
  <si>
    <t xml:space="preserve"> 4.4.b</t>
  </si>
  <si>
    <t xml:space="preserve">1.09.01              </t>
  </si>
  <si>
    <t xml:space="preserve"> 5.1</t>
  </si>
  <si>
    <t xml:space="preserve"> 5.1.a</t>
  </si>
  <si>
    <t xml:space="preserve"> 5.1.b</t>
  </si>
  <si>
    <t xml:space="preserve"> RECAPITULATIF PARTIEL </t>
  </si>
  <si>
    <t xml:space="preserve"> TOTAL H.T. </t>
  </si>
  <si>
    <t xml:space="preserve"> T.V.A. 20,00 % </t>
  </si>
  <si>
    <t xml:space="preserve"> TOTAL T.T.C.</t>
  </si>
  <si>
    <t>TOTAL T.V.A. 20,00 %</t>
  </si>
  <si>
    <t xml:space="preserve"> RECAPITULATIF  MACONNERIE - VRD</t>
  </si>
  <si>
    <t xml:space="preserve">INSTALLATIONS COMMUNES DE CHANTIER                                    </t>
  </si>
  <si>
    <t xml:space="preserve">LOT N°1 : MACONNERIE - VRD                                            </t>
  </si>
  <si>
    <t xml:space="preserve"> 1.01                </t>
  </si>
  <si>
    <t>1</t>
  </si>
  <si>
    <t>INSTALLATION COMMUNE DE CHANTIER Y COMPRIS: 
- pose, location et dépose après coup</t>
  </si>
  <si>
    <t>1.a</t>
  </si>
  <si>
    <t>. panneaux de chantier</t>
  </si>
  <si>
    <t>1.b</t>
  </si>
  <si>
    <t>. bumgalows de chantier 
- vestiaires</t>
  </si>
  <si>
    <t>1.c</t>
  </si>
  <si>
    <t>. bumgalows salle de réunions 
- refectoire</t>
  </si>
  <si>
    <t>1.d</t>
  </si>
  <si>
    <t>. bumgalows sanitaires</t>
  </si>
  <si>
    <t>1.e</t>
  </si>
  <si>
    <t>. branchements de chantier 
- eau</t>
  </si>
  <si>
    <t>1.f</t>
  </si>
  <si>
    <t>. branchements de chantier 
- electricité</t>
  </si>
  <si>
    <t>1.g</t>
  </si>
  <si>
    <t>. clôture de chantier en panneaux grillagés posés sur plots</t>
  </si>
  <si>
    <t>CHAPITRE 1 : Travaux d'entretien et études complémentaires</t>
  </si>
  <si>
    <t>NETTOYAGE COMPLEMENTAIRE DES COMBLES Y COMPRIS: 
- inventaire et triage des différents éléments 
- chargement et enlèvement</t>
  </si>
  <si>
    <t xml:space="preserve">H </t>
  </si>
  <si>
    <t xml:space="preserve">1.02.02              </t>
  </si>
  <si>
    <t>ETUDE DE SOL, TEST DE RESISTANCE A LA COMPRESSION ET AU POINCONNEMENT Y COMPRIS: 
- rapport écrit et photographique</t>
  </si>
  <si>
    <t>CHAPITRE 2 : Traitement accès terrasse : Pavillon du Roi</t>
  </si>
  <si>
    <t>AMELIORATION DE L'ACCES A LA TERRASSE Y COMPRIS: 
- adaptation du dispositif en place 
- fourniture, façonnage et pose d'une barre de maintien 
- mise en peinture</t>
  </si>
  <si>
    <t>CHAPITRE 3 : Traitement planchers anciens : pare flamme</t>
  </si>
  <si>
    <t>PLANCHER EN BETON DE CHAUX PARE-FLAMME 30 min Y COMPRIS: 
- dépose des revêtements de sol 
- polyane et calfeutrement 
- mise en oeuvre du béton léger</t>
  </si>
  <si>
    <t>CHAPITRE 4 : Traitement sur structure ancienne</t>
  </si>
  <si>
    <t>HABILLAGE DE POUTRE BOIS Y COMPRIS: 
- préparation du support 
- enduit plâtre, badigeon ou patine de raccord 
- toutes sujétions de mise en oeuvre</t>
  </si>
  <si>
    <t>CHAPITRE 5 : Travaux de menuiserie des portes en combles</t>
  </si>
  <si>
    <t>REPRISE DE LINTEAU BRISE EN PIERRE DE TAILLE Y COMPRIS: 
- dépose et/ou refouillement 
- fourniture, taille et pose d'un nouvel élément 
- patine de finition</t>
  </si>
  <si>
    <t xml:space="preserve">AMENAGEMENT DE LA RESERVE D'EAU - FOSSE DE POMPAGE                    </t>
  </si>
  <si>
    <t>CHAPITRE 1 : Travaux préparatoires</t>
  </si>
  <si>
    <t>INSTALLATIONS DE CHANTIER SPECIFIQUES AUX TRAVAUX DE MACONNERIE Y COMPRIS: 
- fourniture, pose, location et dépose après coup</t>
  </si>
  <si>
    <t xml:space="preserve"> 1.1.a</t>
  </si>
  <si>
    <t>. balisage de chantier et panneaux d'information et de signalisation</t>
  </si>
  <si>
    <t xml:space="preserve"> 1.1.b</t>
  </si>
  <si>
    <t>. clôture de chantier en panneaux grillagés posés sur plot béton</t>
  </si>
  <si>
    <t>CONSTAT D'HUISSIER AYANT POUR BUT DE FAIRE L'ETAT DES LIEUX AVANT TOUT DEMARRAGE DES TRAVAUX</t>
  </si>
  <si>
    <t>CHAPITRE 2 : Bâche à eau provisoire</t>
  </si>
  <si>
    <t xml:space="preserve">1.08.01              </t>
  </si>
  <si>
    <t>BACHE A EAU PROVISOIRE Y COMPRIS:</t>
  </si>
  <si>
    <t xml:space="preserve"> 2.1.a</t>
  </si>
  <si>
    <t>. préparation du terrain cis terrassement, lit de sable, geotextile et remise en état du terrain après coup</t>
  </si>
  <si>
    <t xml:space="preserve"> 2.1.b</t>
  </si>
  <si>
    <t>. bâche à eau de 240 m3 et branchements cis fourniture, pose et dépose après coup</t>
  </si>
  <si>
    <t xml:space="preserve"> 2.1.c</t>
  </si>
  <si>
    <t>. accessoires complémentaires tuyaux d'alimentation (2U), bouches de pompage (2U) cis fourniture et pose</t>
  </si>
  <si>
    <t xml:space="preserve"> 2.1.d</t>
  </si>
  <si>
    <t>. système de pompage temporaire depuis la douve est cis fourniture, pose, dépose et entretien</t>
  </si>
  <si>
    <t>CHAPITRE 3 : Reaménagement du puit de la ferme</t>
  </si>
  <si>
    <t xml:space="preserve">1.08.02              </t>
  </si>
  <si>
    <t>NETTOYAGE ET DEFRICHAGE AUTOUR DU PUIT Y COMPRIS: 
- dépose des grillages périphériques 
- chargement et enlèvement des gravois</t>
  </si>
  <si>
    <t>REAMENAGEMENT DU PUIT DE LA FERME Y COMPRIS: 
- nettoyage et reprise des éléments en pierre de taille 
- restauration des maçonneries du puits</t>
  </si>
  <si>
    <t>Travaux de Ferronnerie 
- Peinture</t>
  </si>
  <si>
    <t>REMISE EN ETAT DE LA PROTECTION EN FER FORGE (ossature, couverture...) ET DU MECANISME DE FONCTIONNEMENT Y COMPRIS: 
- dépose éventuelle 
- triage des éléments, remise en état 
- repose après coup 
- traitement des fers et remise en peinture</t>
  </si>
  <si>
    <t>GRILLE A TROUS RENFLES EN FER FORGE AVEC GRILLAGE SOUDE POUR SECURISATION Y COMPRIS: 
- fourniture, façonnage et pose 
- ferrage et quincaillerie 
- traitrment anti-rouille et mise en peinture</t>
  </si>
  <si>
    <t>Travaux éléctrique</t>
  </si>
  <si>
    <t xml:space="preserve">1.08.04              </t>
  </si>
  <si>
    <t>MINI STATION DE POMPAGE AU DROIT DU PUIT Y COMPRIS: 
- fourniture et pose d'une pompe électrique en fond de puit cis fixation 
- raccordement et branchement au reseau général</t>
  </si>
  <si>
    <t>RESEAU D'ALIMENTATION ELECTRIQUE (dans tranchée des douves) ET CABLAGE COMMANDE ENTRE LE PAVILLON DU ROI ET LA FERME Y COMPRIS:</t>
  </si>
  <si>
    <t xml:space="preserve"> 3.6.a</t>
  </si>
  <si>
    <t>. alimentation par filerie type H07 RNF cis coffret d'automatisation et sonde de niveau et protection</t>
  </si>
  <si>
    <t xml:space="preserve"> 3.6.b</t>
  </si>
  <si>
    <t>. tgbt secondaire (dans la buanderie de la ferme) cis fourniture, pose et branchements</t>
  </si>
  <si>
    <t>CHAPITRE 4 : Travaux de terrassement - VRD</t>
  </si>
  <si>
    <t>INSTALLATIONS DE CHANTIER SPECIFIQUES AUX TRAVAUX DE TERRASSEMENT-VRD Y COMPRIS: 
- aménagement des aires de cantonnement, stockage et de circulations spécifiques 
- remise en état du terrain 
- plus value de travaux spécifiques en milieux humides</t>
  </si>
  <si>
    <t xml:space="preserve">1.09.02              </t>
  </si>
  <si>
    <t>REAMENAGEMENT DE LA RAMPE D'ACCES AU DOUVE Y COMPRIS: 
- reprofilage de l'existant 
- apport de terre éventuelle 
- remise en état du terrain après coup</t>
  </si>
  <si>
    <t xml:space="preserve">1.09.03              </t>
  </si>
  <si>
    <t>ALIMENTATION ET RACCORDEMENT EN EAU ET ELECTRICITE Y COMPRIS: 
- terrassement cis reglage des pentes 
- fourniture et pose de tuyau PVC 100 mm (eau) et gaines TPC 25 mm enterré cis raccords et regards de visite 
- filet avertisseur et remblaiement 
- percement et raccordement sur maçonnerie des douves</t>
  </si>
  <si>
    <t>. entre le TGBT du pavillon du roi et le regard existant en façade Ouest (dans gaine existante)</t>
  </si>
  <si>
    <t>. entre la sonde (R6) à l'est des douves et le regard au droit du pavillon du roi</t>
  </si>
  <si>
    <t xml:space="preserve"> 4.3.c</t>
  </si>
  <si>
    <t>. entre le puit et la sonde (R6) à l'est des douves</t>
  </si>
  <si>
    <t xml:space="preserve"> 4.3.d</t>
  </si>
  <si>
    <t>. entre le puit et la ferme</t>
  </si>
  <si>
    <t>REMISE EN ETAT DES SOLS APRES TRAVAUX Y COMPRIS: 
- apport de matériaux complémentaires et finition</t>
  </si>
  <si>
    <t>. apport de gravillon et nivellement du terrain</t>
  </si>
  <si>
    <t>. apport de terre végétale éventuelle, préparation du terrain et engazonnement</t>
  </si>
  <si>
    <t>CHAPITRE 5 : Réaménagement des douves : tvx préparatoires</t>
  </si>
  <si>
    <t xml:space="preserve">1.10.01              </t>
  </si>
  <si>
    <t>VIDANGE DES DOUVES Y COMPRIS: 
- main d'oeuvre et assistance aux travaux 
- accessoires divers</t>
  </si>
  <si>
    <t>. batardeau (en aval du pont) constitué de big bag et poyane</t>
  </si>
  <si>
    <t>. pompage et vidange des eaux des douves (en 2 phases) cis branchement éléctrique, pompes, tuyaux d'évacuation....</t>
  </si>
  <si>
    <t xml:space="preserve"> 5.1.c</t>
  </si>
  <si>
    <t>. pêche de sauvegarde réalisé sur l'ensemble des douves (zone Sud Est et Sud Ouest)</t>
  </si>
  <si>
    <t xml:space="preserve"> 5.2</t>
  </si>
  <si>
    <t>CREUSEMENT DES DOUVES SOUS SURVEILLANCE ARCHEOLOGIQUE Y COMPRIS: 
- chargement et évacuation des terres et boues</t>
  </si>
  <si>
    <t>M3</t>
  </si>
  <si>
    <t>CHAPITRE 6 : Réaménagement des douves - Tvx de maçonnerie</t>
  </si>
  <si>
    <t xml:space="preserve">1.10.02              </t>
  </si>
  <si>
    <t xml:space="preserve"> 6.1</t>
  </si>
  <si>
    <t>REPRISE DES MACONNERIES DES DOUVES Y COMPRIS:</t>
  </si>
  <si>
    <t xml:space="preserve"> 6.1.a</t>
  </si>
  <si>
    <t>. déssouchage et enlèvement des saules et arbustes au droit des parties maçonnées cis enlèvement</t>
  </si>
  <si>
    <t xml:space="preserve"> 6.1.b</t>
  </si>
  <si>
    <t>. reprise des maçonneries en moellons à 1 face alignée cis demolition et/ou refouillement</t>
  </si>
  <si>
    <t xml:space="preserve"> 6.1.c</t>
  </si>
  <si>
    <t>. reprise des éléments de harpage en pdt cis demolition et/ou refouillement</t>
  </si>
  <si>
    <t xml:space="preserve"> 6.1.d</t>
  </si>
  <si>
    <t>. rejointoiement au mortier de chaux sur maçonnerie et/ou pdt cis dégradation et refichage des joints (milieu aquatique)</t>
  </si>
  <si>
    <t>CHAPITRE 7 : Réaménag. douves -colonnes fixes d'aspiration</t>
  </si>
  <si>
    <t xml:space="preserve">1.10.03              </t>
  </si>
  <si>
    <t xml:space="preserve"> 7.1</t>
  </si>
  <si>
    <t>FOSSE DE POMPAGE EN BETON (dans sol des douves) Y COMPRIS:</t>
  </si>
  <si>
    <t xml:space="preserve"> 7.1.a</t>
  </si>
  <si>
    <t>. terrassement en puit réalisé mécaniquement cis blindage éventuel des terres et évacuation</t>
  </si>
  <si>
    <t xml:space="preserve"> 7.1.b</t>
  </si>
  <si>
    <t>. buse en béton pré-fabriquée diam. 150 cm cis préparation du terrain, forme de pose, calage et remblaiement</t>
  </si>
  <si>
    <t xml:space="preserve"> 7.2</t>
  </si>
  <si>
    <t>TERRASSEMENT ET CANALISATION POUR LES FOSSES DE POMPAGE Y COMPRIS:</t>
  </si>
  <si>
    <t xml:space="preserve"> 7.2.a</t>
  </si>
  <si>
    <t>. terrassement en puit réalisé mécaniquement cis blindage éventuel des fouilles et remblaiement après coup</t>
  </si>
  <si>
    <t xml:space="preserve"> 7.2.b</t>
  </si>
  <si>
    <t>. terrassement en tranchée réalisé mécaniquement cis blindage éventuel des fouilles et remblaiement après coup</t>
  </si>
  <si>
    <t xml:space="preserve"> 7.2.c</t>
  </si>
  <si>
    <t>. regard de visite pré-fabriqué 1.00x1.00 ml avec couverture en dalle de pierre cis forme de pose et remblaiement</t>
  </si>
  <si>
    <t xml:space="preserve"> 7.2.d</t>
  </si>
  <si>
    <t>. sujétion de maçonnerie pour passage des canalisations dans le mur d'escarpe et mur des douves en maçonnerie de moellons</t>
  </si>
  <si>
    <t xml:space="preserve"> 7.2.e</t>
  </si>
  <si>
    <t>. canalisation inox de 110 mm diam. cis crépine, bouchon, grille anti-obtruction, raccord aux normes pompier...</t>
  </si>
  <si>
    <t xml:space="preserve"> 7.2.f</t>
  </si>
  <si>
    <t>. remise en état du terrain cis remblaiement, apport de matériaux complémentaire, nivellement</t>
  </si>
  <si>
    <t xml:space="preserve"> 7.2.g</t>
  </si>
  <si>
    <t>. panneau de signalisation (au point d'aspiration)</t>
  </si>
  <si>
    <t xml:space="preserve"> 7.3</t>
  </si>
  <si>
    <t>DEPOSE EN DEMOLITION DE LA BOUCHE INCENDIE Y COMPRIS: 
- dépose du socle 
- chargement et enlèvement 
- remise en état du sol</t>
  </si>
  <si>
    <t>CHAPITRE 8 : Réaménagement des douves - tvx de finition</t>
  </si>
  <si>
    <t xml:space="preserve">1.10.04              </t>
  </si>
  <si>
    <t xml:space="preserve"> 8.1</t>
  </si>
  <si>
    <t>LIT D'ARGILE DE 10 CM d'ép. Y COMPRIS: 
- régalage et tassement en fond de bassin</t>
  </si>
  <si>
    <t>CHAPITRE 9 : Pompe de relevage de trop plein</t>
  </si>
  <si>
    <t xml:space="preserve">1.10.05              </t>
  </si>
  <si>
    <t xml:space="preserve"> 9.1</t>
  </si>
  <si>
    <t>AMELIORATION DE LA POMPE DE RELEVAGE DE TROP PLEIN Y COMPRIS: 
- dépose de l'existant, reprise des flotteurs, cablage, accessoires complémentaires.... 
- branchements et essais</t>
  </si>
  <si>
    <t xml:space="preserve">RESTAURATION MUR ENCADRANT LE PORTAIL NORD (donnant sur les douves)   </t>
  </si>
  <si>
    <t xml:space="preserve">LOT N°1 : MACONNERIE - P.T                                            </t>
  </si>
  <si>
    <t>CHAPITRE 1 : Travaux de Maçonnerie - P.T</t>
  </si>
  <si>
    <t xml:space="preserve">1.11.01              </t>
  </si>
  <si>
    <t>RESTAURATION DU PORTAIL NORD Y COMPRIS:</t>
  </si>
  <si>
    <t>. dépose et repose des parties latérales en pdt cis retaille</t>
  </si>
  <si>
    <t>. création d'un massif de fondation formant seuil en béton armé cis terrassement, coffrage et ferrailage</t>
  </si>
  <si>
    <t xml:space="preserve"> 1.1.c</t>
  </si>
  <si>
    <t>. rejointoiement au mortier de chaux sur ouvrage en pdt et/ou maçonnerie cis dégradation et refichage des joints</t>
  </si>
  <si>
    <t>CHAPITRE 2 : Travaux de serrurerie</t>
  </si>
  <si>
    <t xml:space="preserve">1.11.02              </t>
  </si>
  <si>
    <t>RESTAURATION DU PORTAIL NORD EN FER FORGE Y COMPRIS:</t>
  </si>
  <si>
    <t>. dépose et repose de l'ouvrage cis transport à l'atelier éventuel</t>
  </si>
  <si>
    <t>. revision et remise en état des éléments en fer forgé cis ferrage et quincaillerie</t>
  </si>
  <si>
    <t>. travaux de peinture et/ou métallisation sur ouvrage ancien cis tvx préparatoires et de finition</t>
  </si>
  <si>
    <t xml:space="preserve">RESTAURATION DU PONT D'ACCES AU CHATEAU                               </t>
  </si>
  <si>
    <t xml:space="preserve">LOT N°1 : MACONNERIE - PSE                                            </t>
  </si>
  <si>
    <t xml:space="preserve">1.12.01              </t>
  </si>
  <si>
    <t>ECHAFAUDAGE DE PIED EN MATERIEL 40X49 Y COMPRIS: 
- fourniture, montage, location et dépose après coup</t>
  </si>
  <si>
    <t>2</t>
  </si>
  <si>
    <t>SAPINE DE MONTAGE POUR ACHEMINEMENT DES MATERIAUX EN MATERIEL 40X49 Y COMPRIS: 
- treuil de montage 
- fourniture, montage, location et dépose après coup</t>
  </si>
  <si>
    <t>3</t>
  </si>
  <si>
    <t>FILET DE PROTECTION AUTOUR DES ECHAFAUDAGES Y COMPRIS: 
- fourniture et dépose après coup</t>
  </si>
  <si>
    <t>4</t>
  </si>
  <si>
    <t>CLOTURE DE CHANTIER EN PANNEAUX GRILLAGES POSEES SUR PLOTS Y COMPRIS: 
- fourniture, pose et dépose après coup</t>
  </si>
  <si>
    <t>5</t>
  </si>
  <si>
    <t>NETTOYAGE PAR BROSSAGE SUR PAREMENT EN PIERRE DE TAILLE ET/OU MACONNERIE DE MOELLON Y COMPRIS: 
- enlèvement de la végétation</t>
  </si>
  <si>
    <t>6</t>
  </si>
  <si>
    <t>TRAITEMENT ALGICIDE SUR PAREMENT EN PIERRE DE TAILLE ET/OU MACONNERIE Y COMPRIS: 
- brossage manuel après coup</t>
  </si>
  <si>
    <t>7</t>
  </si>
  <si>
    <t>REFOUILLEMENT ET EVIDEMENT MANUELLE A LA MASSETTE ET AU POINCON DANS MACONNERIE DE MOELLONS Y COMPRIS: 
- manutention et stockage des gravois avant enlèvement</t>
  </si>
  <si>
    <t xml:space="preserve">1.12.02              </t>
  </si>
  <si>
    <t>8</t>
  </si>
  <si>
    <t>BETON ARME AU DOSAGE NORMAL POUR OUVRAGE DIVERS Y COMPRIS:
- coffrage et ferraillage 
- étude béton</t>
  </si>
  <si>
    <t>. pour chainage en béton armé</t>
  </si>
  <si>
    <t>9</t>
  </si>
  <si>
    <t>CONSOLIDATION DE LA STRUCTURE PAR TIRANT EN INOX Y COMPRIS: 
- trous et percements 
- armatures et injection de coulis spécifique 
- nettoyage après coup 
- étude BET</t>
  </si>
  <si>
    <t>10</t>
  </si>
  <si>
    <t>MACONNERIES EN MOELLONS "de pays" A 1 FACE ALIGNEE Y COMPRIS: 
- triage des moellons anciens 
- fourniture de moellons neufs en complément 
- pose cis jointoiement au mortier de chaux 
- patine d'harmonisation</t>
  </si>
  <si>
    <t>11</t>
  </si>
  <si>
    <t>FACON DE BARBACANE EN MACONNERIE DE MOELLON Y COMPRIS: 
- démolition à la demande 
- façonnage des jambages, appuis et linteau maçonnés 
- raccord avec l'existant</t>
  </si>
  <si>
    <t>12</t>
  </si>
  <si>
    <t>REFECTION DE LA GARGOUILLE EN PIERRE DE TAILLE Y COMPRIS: 
- nettoyage et traitement algicide 
- vérification et consolidation à la demande par collage 
- patine d'harmonisation</t>
  </si>
  <si>
    <t>13</t>
  </si>
  <si>
    <t>COULIS DE CHAUX POUR CONFORTATION INTERNE DES MACONNERIES Y COMPRIS: 
- protection des maconneries attenantes 
- forages dans le parement 
- coulage et nettoyage après coup</t>
  </si>
  <si>
    <t>KG</t>
  </si>
  <si>
    <t>14</t>
  </si>
  <si>
    <t>REJOINTOIEMENT PAR GRANDES PARTIES SUR PIERRE VIEILLE Y COMPRIS: 
- dégradation et refichage des joints jusqu'à 5 cms au mortier de chaux grasse 
- descente et enlèvement des gravois</t>
  </si>
  <si>
    <t>15</t>
  </si>
  <si>
    <t>REJOINTOIEMENT PAR GRANDES PARTIES SUR MACONNERIE EN MOELLONS Y COMPRIS: 
- dégradation et refichage des joints jusqu'à 5 cms au mortier de chaux grasse 
- descente et enlèvement des gravois</t>
  </si>
  <si>
    <t>16</t>
  </si>
  <si>
    <t>DEPOSE ET REPOSE DU REVERS PAVES Y COMPRIS: 
- triage sur place pour réemploi et complément éventuel 
- forme de pose en béton maigre 
- façon de fil d'eau cis réglage des pentes 
- jointoiement au mortier de chaux</t>
  </si>
  <si>
    <t>Quantité
MOE</t>
  </si>
  <si>
    <t>Quantité
Entreprise</t>
  </si>
  <si>
    <t>MONTANT TOTAL H.T. BASE</t>
  </si>
  <si>
    <t>MONTANT TOTAL T.T.C.  BASE</t>
  </si>
  <si>
    <t>MONTANT TOTAL H.T. BASE + PSE</t>
  </si>
  <si>
    <t>MONTANT TOTAL T.T.C.  BASE +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</si>
</sst>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\€\ \ "/>
    <numFmt numFmtId="165" formatCode="#,##0.000"/>
  </numFmts>
  <fonts count="8" x14ac:knownFonts="1">
    <font>
      <sz val="10"/>
      <name val="Times New Roman"/>
    </font>
    <font>
      <b/>
      <sz val="14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Continuous"/>
    </xf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0" borderId="5" xfId="0" applyBorder="1"/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right"/>
    </xf>
    <xf numFmtId="0" fontId="0" fillId="0" borderId="7" xfId="0" applyBorder="1"/>
    <xf numFmtId="0" fontId="3" fillId="0" borderId="8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0" fontId="6" fillId="0" borderId="8" xfId="0" applyFont="1" applyBorder="1" applyAlignment="1">
      <alignment horizontal="left" indent="3"/>
    </xf>
    <xf numFmtId="164" fontId="6" fillId="0" borderId="5" xfId="0" applyNumberFormat="1" applyFont="1" applyBorder="1" applyAlignment="1">
      <alignment horizontal="right"/>
    </xf>
    <xf numFmtId="164" fontId="6" fillId="0" borderId="7" xfId="0" applyNumberFormat="1" applyFont="1" applyBorder="1" applyAlignment="1">
      <alignment horizontal="right"/>
    </xf>
    <xf numFmtId="0" fontId="3" fillId="0" borderId="8" xfId="0" applyFont="1" applyBorder="1" applyAlignment="1">
      <alignment horizontal="left" indent="3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righ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5" fillId="0" borderId="0" xfId="0" applyFont="1"/>
    <xf numFmtId="0" fontId="4" fillId="2" borderId="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indent="3"/>
    </xf>
    <xf numFmtId="0" fontId="0" fillId="0" borderId="7" xfId="0" applyBorder="1" applyAlignment="1">
      <alignment horizontal="center"/>
    </xf>
    <xf numFmtId="0" fontId="4" fillId="0" borderId="7" xfId="0" applyFont="1" applyBorder="1"/>
    <xf numFmtId="0" fontId="7" fillId="0" borderId="7" xfId="0" applyFont="1" applyBorder="1" applyAlignment="1">
      <alignment vertical="center" wrapText="1"/>
    </xf>
    <xf numFmtId="0" fontId="0" fillId="0" borderId="7" xfId="0" quotePrefix="1" applyBorder="1" applyAlignment="1">
      <alignment vertical="top" wrapText="1"/>
    </xf>
    <xf numFmtId="0" fontId="0" fillId="0" borderId="7" xfId="0" quotePrefix="1" applyBorder="1" applyAlignment="1">
      <alignment horizontal="center" vertical="top"/>
    </xf>
    <xf numFmtId="0" fontId="0" fillId="0" borderId="7" xfId="0" applyBorder="1" applyAlignment="1">
      <alignment vertical="center" wrapText="1"/>
    </xf>
    <xf numFmtId="165" fontId="0" fillId="0" borderId="7" xfId="0" applyNumberFormat="1" applyBorder="1"/>
    <xf numFmtId="164" fontId="0" fillId="0" borderId="7" xfId="0" applyNumberFormat="1" applyBorder="1"/>
    <xf numFmtId="4" fontId="0" fillId="0" borderId="7" xfId="0" applyNumberFormat="1" applyBorder="1"/>
    <xf numFmtId="0" fontId="0" fillId="0" borderId="7" xfId="0" applyBorder="1" applyAlignment="1">
      <alignment horizontal="left" vertical="center" wrapText="1" indent="2"/>
    </xf>
    <xf numFmtId="164" fontId="4" fillId="0" borderId="5" xfId="0" applyNumberFormat="1" applyFont="1" applyBorder="1"/>
    <xf numFmtId="0" fontId="0" fillId="0" borderId="7" xfId="0" applyBorder="1" applyAlignment="1">
      <alignment horizontal="center" vertical="top"/>
    </xf>
    <xf numFmtId="0" fontId="0" fillId="0" borderId="11" xfId="0" applyBorder="1"/>
    <xf numFmtId="0" fontId="0" fillId="0" borderId="0" xfId="0" applyAlignment="1">
      <alignment horizontal="centerContinuous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12" xfId="0" applyBorder="1"/>
    <xf numFmtId="0" fontId="3" fillId="0" borderId="11" xfId="0" applyFont="1" applyBorder="1"/>
    <xf numFmtId="0" fontId="3" fillId="0" borderId="8" xfId="0" applyFont="1" applyBorder="1"/>
    <xf numFmtId="0" fontId="3" fillId="0" borderId="13" xfId="0" applyFont="1" applyBorder="1"/>
    <xf numFmtId="0" fontId="0" fillId="0" borderId="9" xfId="0" applyBorder="1"/>
    <xf numFmtId="164" fontId="6" fillId="0" borderId="5" xfId="0" applyNumberFormat="1" applyFont="1" applyBorder="1"/>
    <xf numFmtId="164" fontId="6" fillId="0" borderId="7" xfId="0" applyNumberFormat="1" applyFont="1" applyBorder="1"/>
    <xf numFmtId="0" fontId="3" fillId="0" borderId="9" xfId="0" applyFont="1" applyBorder="1"/>
    <xf numFmtId="0" fontId="3" fillId="0" borderId="12" xfId="0" applyFont="1" applyBorder="1"/>
    <xf numFmtId="0" fontId="3" fillId="0" borderId="10" xfId="0" applyFont="1" applyBorder="1"/>
    <xf numFmtId="0" fontId="4" fillId="0" borderId="7" xfId="0" applyFont="1" applyBorder="1" applyAlignment="1">
      <alignment horizontal="left" inden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indent="3"/>
    </xf>
    <xf numFmtId="0" fontId="3" fillId="0" borderId="16" xfId="0" applyFont="1" applyBorder="1" applyAlignment="1">
      <alignment horizontal="left"/>
    </xf>
    <xf numFmtId="164" fontId="6" fillId="0" borderId="14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906F6-2310-4ADE-B6F1-7A0BDA18FAAC}">
  <dimension ref="A2:H390"/>
  <sheetViews>
    <sheetView showZeros="0" tabSelected="1" view="pageBreakPreview" topLeftCell="A16" zoomScale="95" zoomScaleNormal="100" zoomScaleSheetLayoutView="95" workbookViewId="0"/>
  </sheetViews>
  <sheetFormatPr baseColWidth="10" defaultRowHeight="12.75" x14ac:dyDescent="0.2"/>
  <cols>
    <col min="1" max="1" width="9.33203125" customWidth="1"/>
    <col min="2" max="2" width="7.33203125" customWidth="1"/>
    <col min="3" max="3" width="38.1640625" customWidth="1"/>
    <col min="4" max="4" width="4.1640625" customWidth="1"/>
    <col min="5" max="5" width="9.33203125" customWidth="1"/>
    <col min="6" max="6" width="11.33203125" customWidth="1"/>
    <col min="7" max="7" width="12.33203125" customWidth="1"/>
    <col min="8" max="8" width="17.83203125" customWidth="1"/>
  </cols>
  <sheetData>
    <row r="2" spans="1:8" ht="18.75" x14ac:dyDescent="0.3">
      <c r="A2" s="1" t="s">
        <v>51</v>
      </c>
      <c r="B2" s="1"/>
      <c r="C2" s="1"/>
      <c r="D2" s="1"/>
      <c r="E2" s="1"/>
      <c r="F2" s="1"/>
      <c r="G2" s="1"/>
      <c r="H2" s="1"/>
    </row>
    <row r="3" spans="1:8" x14ac:dyDescent="0.2">
      <c r="A3" s="24"/>
      <c r="B3" s="24"/>
      <c r="C3" s="24"/>
      <c r="D3" s="24"/>
      <c r="E3" s="24"/>
      <c r="F3" s="24"/>
      <c r="G3" s="24"/>
      <c r="H3" s="24"/>
    </row>
    <row r="4" spans="1:8" ht="24.95" customHeight="1" x14ac:dyDescent="0.2">
      <c r="A4" s="2"/>
      <c r="B4" s="3" t="s">
        <v>0</v>
      </c>
      <c r="C4" s="4"/>
      <c r="D4" s="4"/>
      <c r="E4" s="4"/>
      <c r="F4" s="4"/>
      <c r="G4" s="5"/>
      <c r="H4" s="6" t="s">
        <v>1</v>
      </c>
    </row>
    <row r="5" spans="1:8" ht="15" customHeight="1" x14ac:dyDescent="0.25">
      <c r="A5" s="8"/>
      <c r="B5" s="9"/>
      <c r="C5" s="9"/>
      <c r="D5" s="9"/>
      <c r="E5" s="9"/>
      <c r="F5" s="9"/>
      <c r="G5" s="9"/>
      <c r="H5" s="10"/>
    </row>
    <row r="6" spans="1:8" ht="15" customHeight="1" x14ac:dyDescent="0.25">
      <c r="A6" s="18" t="str">
        <f>A51</f>
        <v xml:space="preserve">INSTALLATIONS COMMUNES DE CHANTIER                                    </v>
      </c>
      <c r="B6" s="9"/>
      <c r="C6" s="9"/>
      <c r="D6" s="9"/>
      <c r="E6" s="9"/>
      <c r="F6" s="9"/>
      <c r="G6" s="9"/>
      <c r="H6" s="13"/>
    </row>
    <row r="7" spans="1:8" ht="15" customHeight="1" x14ac:dyDescent="0.25">
      <c r="A7" s="18" t="str">
        <f>A52</f>
        <v xml:space="preserve">LOT N°1 : MACONNERIE - VRD                                            </v>
      </c>
      <c r="B7" s="9"/>
      <c r="C7" s="9"/>
      <c r="D7" s="9"/>
      <c r="E7" s="9"/>
      <c r="F7" s="9"/>
      <c r="G7" s="9"/>
      <c r="H7" s="14">
        <f>H64</f>
        <v>0</v>
      </c>
    </row>
    <row r="8" spans="1:8" ht="15" customHeight="1" x14ac:dyDescent="0.25">
      <c r="A8" s="12"/>
      <c r="B8" s="9"/>
      <c r="C8" s="9"/>
      <c r="D8" s="9"/>
      <c r="E8" s="9"/>
      <c r="F8" s="9"/>
      <c r="G8" s="9"/>
      <c r="H8" s="13"/>
    </row>
    <row r="9" spans="1:8" ht="15" customHeight="1" x14ac:dyDescent="0.25">
      <c r="A9" s="18" t="str">
        <f>A73</f>
        <v xml:space="preserve">TRAVAUX D'AMENAGEMENT LIES A LA MISE EN SECURITE INCENDIE             </v>
      </c>
      <c r="B9" s="9"/>
      <c r="C9" s="9"/>
      <c r="D9" s="9"/>
      <c r="E9" s="9"/>
      <c r="F9" s="9"/>
      <c r="G9" s="9"/>
      <c r="H9" s="13"/>
    </row>
    <row r="10" spans="1:8" ht="15" customHeight="1" x14ac:dyDescent="0.25">
      <c r="A10" s="18" t="str">
        <f>A74</f>
        <v xml:space="preserve">LOT N°1 : MACONNERIE - VRD                                            </v>
      </c>
      <c r="B10" s="9"/>
      <c r="C10" s="9"/>
      <c r="D10" s="9"/>
      <c r="E10" s="9"/>
      <c r="F10" s="9"/>
      <c r="G10" s="9"/>
      <c r="H10" s="14">
        <f>H133</f>
        <v>0</v>
      </c>
    </row>
    <row r="11" spans="1:8" ht="15" customHeight="1" x14ac:dyDescent="0.25">
      <c r="A11" s="12"/>
      <c r="B11" s="9"/>
      <c r="C11" s="9"/>
      <c r="D11" s="9"/>
      <c r="E11" s="9"/>
      <c r="F11" s="9"/>
      <c r="G11" s="9"/>
      <c r="H11" s="13"/>
    </row>
    <row r="12" spans="1:8" ht="15" customHeight="1" x14ac:dyDescent="0.25">
      <c r="A12" s="18" t="str">
        <f>A142</f>
        <v xml:space="preserve">AMENAGEMENT DE LA RESERVE D'EAU - FOSSE DE POMPAGE                    </v>
      </c>
      <c r="B12" s="9"/>
      <c r="C12" s="9"/>
      <c r="D12" s="9"/>
      <c r="E12" s="9"/>
      <c r="F12" s="9"/>
      <c r="G12" s="9"/>
      <c r="H12" s="13"/>
    </row>
    <row r="13" spans="1:8" ht="15" customHeight="1" x14ac:dyDescent="0.25">
      <c r="A13" s="18" t="str">
        <f>A143</f>
        <v xml:space="preserve">LOT N°1 : MACONNERIE - VRD                                            </v>
      </c>
      <c r="B13" s="9"/>
      <c r="C13" s="9"/>
      <c r="D13" s="9"/>
      <c r="E13" s="9"/>
      <c r="F13" s="9"/>
      <c r="G13" s="9"/>
      <c r="H13" s="14">
        <f>H298</f>
        <v>0</v>
      </c>
    </row>
    <row r="14" spans="1:8" ht="15" customHeight="1" x14ac:dyDescent="0.25">
      <c r="A14" s="12"/>
      <c r="B14" s="9"/>
      <c r="C14" s="9"/>
      <c r="D14" s="9"/>
      <c r="E14" s="9"/>
      <c r="F14" s="9"/>
      <c r="G14" s="9"/>
      <c r="H14" s="13"/>
    </row>
    <row r="15" spans="1:8" ht="15" customHeight="1" x14ac:dyDescent="0.25">
      <c r="A15" s="18" t="str">
        <f>A307</f>
        <v xml:space="preserve">RESTAURATION MUR ENCADRANT LE PORTAIL NORD (donnant sur les douves)   </v>
      </c>
      <c r="B15" s="9"/>
      <c r="C15" s="9"/>
      <c r="D15" s="9"/>
      <c r="E15" s="9"/>
      <c r="F15" s="9"/>
      <c r="G15" s="9"/>
      <c r="H15" s="13"/>
    </row>
    <row r="16" spans="1:8" ht="15" customHeight="1" x14ac:dyDescent="0.25">
      <c r="A16" s="18" t="str">
        <f>A308</f>
        <v xml:space="preserve">LOT N°1 : MACONNERIE - P.T                                            </v>
      </c>
      <c r="B16" s="9"/>
      <c r="C16" s="9"/>
      <c r="D16" s="9"/>
      <c r="E16" s="9"/>
      <c r="F16" s="9"/>
      <c r="G16" s="9"/>
      <c r="H16" s="14">
        <f>H341</f>
        <v>0</v>
      </c>
    </row>
    <row r="17" spans="1:8" ht="15" customHeight="1" x14ac:dyDescent="0.25">
      <c r="A17" s="12"/>
      <c r="B17" s="9"/>
      <c r="C17" s="9"/>
      <c r="D17" s="9"/>
      <c r="E17" s="9"/>
      <c r="F17" s="9"/>
      <c r="G17" s="9"/>
      <c r="H17" s="13"/>
    </row>
    <row r="18" spans="1:8" ht="15" customHeight="1" x14ac:dyDescent="0.25">
      <c r="A18" s="12"/>
      <c r="B18" s="9"/>
      <c r="C18" s="9"/>
      <c r="D18" s="9"/>
      <c r="E18" s="9"/>
      <c r="F18" s="9"/>
      <c r="G18" s="9"/>
      <c r="H18" s="13"/>
    </row>
    <row r="19" spans="1:8" ht="15" customHeight="1" x14ac:dyDescent="0.25">
      <c r="A19" s="15" t="s">
        <v>243</v>
      </c>
      <c r="B19" s="9"/>
      <c r="C19" s="9"/>
      <c r="D19" s="9"/>
      <c r="E19" s="9"/>
      <c r="F19" s="9"/>
      <c r="G19" s="9"/>
      <c r="H19" s="16">
        <f>SUM(H6:H16)</f>
        <v>0</v>
      </c>
    </row>
    <row r="20" spans="1:8" ht="15" customHeight="1" x14ac:dyDescent="0.25">
      <c r="A20" s="15" t="s">
        <v>50</v>
      </c>
      <c r="B20" s="9"/>
      <c r="C20" s="9"/>
      <c r="D20" s="9"/>
      <c r="E20" s="9"/>
      <c r="F20" s="9"/>
      <c r="G20" s="9"/>
      <c r="H20" s="17">
        <f>ROUND(H19*20/100,2)</f>
        <v>0</v>
      </c>
    </row>
    <row r="21" spans="1:8" ht="15" customHeight="1" x14ac:dyDescent="0.25">
      <c r="A21" s="12"/>
      <c r="B21" s="9"/>
      <c r="C21" s="9"/>
      <c r="D21" s="9"/>
      <c r="E21" s="9"/>
      <c r="F21" s="9"/>
      <c r="G21" s="9"/>
      <c r="H21" s="13"/>
    </row>
    <row r="22" spans="1:8" ht="15" customHeight="1" x14ac:dyDescent="0.25">
      <c r="A22" s="15" t="s">
        <v>244</v>
      </c>
      <c r="B22" s="9"/>
      <c r="C22" s="9"/>
      <c r="D22" s="9"/>
      <c r="E22" s="9"/>
      <c r="F22" s="9"/>
      <c r="G22" s="9"/>
      <c r="H22" s="16">
        <f>H19+H20</f>
        <v>0</v>
      </c>
    </row>
    <row r="23" spans="1:8" ht="15" customHeight="1" thickBot="1" x14ac:dyDescent="0.3">
      <c r="A23" s="55"/>
      <c r="B23" s="56"/>
      <c r="C23" s="56"/>
      <c r="D23" s="56"/>
      <c r="E23" s="56"/>
      <c r="F23" s="56"/>
      <c r="G23" s="56"/>
      <c r="H23" s="57"/>
    </row>
    <row r="24" spans="1:8" ht="15" customHeight="1" x14ac:dyDescent="0.25">
      <c r="A24" s="15"/>
      <c r="B24" s="9"/>
      <c r="C24" s="9"/>
      <c r="D24" s="9"/>
      <c r="E24" s="9"/>
      <c r="F24" s="9"/>
      <c r="G24" s="9"/>
      <c r="H24" s="17"/>
    </row>
    <row r="25" spans="1:8" ht="15" customHeight="1" x14ac:dyDescent="0.25">
      <c r="A25" s="15"/>
      <c r="B25" s="9"/>
      <c r="C25" s="9"/>
      <c r="D25" s="9"/>
      <c r="E25" s="9"/>
      <c r="F25" s="9"/>
      <c r="G25" s="9"/>
      <c r="H25" s="17"/>
    </row>
    <row r="26" spans="1:8" ht="15" customHeight="1" x14ac:dyDescent="0.25">
      <c r="A26" s="18" t="str">
        <f>A349</f>
        <v xml:space="preserve">RESTAURATION DU PONT D'ACCES AU CHATEAU                               </v>
      </c>
      <c r="B26" s="9"/>
      <c r="C26" s="9"/>
      <c r="D26" s="9"/>
      <c r="E26" s="9"/>
      <c r="F26" s="9"/>
      <c r="G26" s="9"/>
      <c r="H26" s="13"/>
    </row>
    <row r="27" spans="1:8" ht="15" customHeight="1" x14ac:dyDescent="0.25">
      <c r="A27" s="18" t="str">
        <f>A350</f>
        <v xml:space="preserve">LOT N°1 : MACONNERIE - PSE                                            </v>
      </c>
      <c r="B27" s="9"/>
      <c r="C27" s="9"/>
      <c r="D27" s="9"/>
      <c r="E27" s="9"/>
      <c r="F27" s="9"/>
      <c r="G27" s="9"/>
      <c r="H27" s="14">
        <f>H386</f>
        <v>0</v>
      </c>
    </row>
    <row r="28" spans="1:8" ht="15" customHeight="1" x14ac:dyDescent="0.25">
      <c r="A28" s="12"/>
      <c r="B28" s="9"/>
      <c r="C28" s="9"/>
      <c r="D28" s="9"/>
      <c r="E28" s="9"/>
      <c r="F28" s="9"/>
      <c r="G28" s="9"/>
      <c r="H28" s="13"/>
    </row>
    <row r="29" spans="1:8" ht="15" customHeight="1" x14ac:dyDescent="0.25">
      <c r="A29" s="12"/>
      <c r="B29" s="9"/>
      <c r="C29" s="9"/>
      <c r="D29" s="9"/>
      <c r="E29" s="9"/>
      <c r="F29" s="9"/>
      <c r="G29" s="9"/>
      <c r="H29" s="13"/>
    </row>
    <row r="30" spans="1:8" ht="15" customHeight="1" x14ac:dyDescent="0.25">
      <c r="A30" s="15" t="s">
        <v>245</v>
      </c>
      <c r="B30" s="9"/>
      <c r="C30" s="9"/>
      <c r="D30" s="9"/>
      <c r="E30" s="9"/>
      <c r="F30" s="9"/>
      <c r="G30" s="9"/>
      <c r="H30" s="16">
        <f>H27+H19</f>
        <v>0</v>
      </c>
    </row>
    <row r="31" spans="1:8" ht="15" customHeight="1" x14ac:dyDescent="0.25">
      <c r="A31" s="15" t="s">
        <v>50</v>
      </c>
      <c r="B31" s="9"/>
      <c r="C31" s="9"/>
      <c r="D31" s="9"/>
      <c r="E31" s="9"/>
      <c r="F31" s="9"/>
      <c r="G31" s="9"/>
      <c r="H31" s="17">
        <f>ROUND(H30*20/100,2)</f>
        <v>0</v>
      </c>
    </row>
    <row r="32" spans="1:8" ht="15" customHeight="1" x14ac:dyDescent="0.25">
      <c r="A32" s="12"/>
      <c r="B32" s="9"/>
      <c r="C32" s="9"/>
      <c r="D32" s="9"/>
      <c r="E32" s="9"/>
      <c r="F32" s="9"/>
      <c r="G32" s="9"/>
      <c r="H32" s="13"/>
    </row>
    <row r="33" spans="1:8" ht="15" customHeight="1" x14ac:dyDescent="0.25">
      <c r="A33" s="15" t="s">
        <v>246</v>
      </c>
      <c r="B33" s="9"/>
      <c r="C33" s="9"/>
      <c r="D33" s="9"/>
      <c r="E33" s="9"/>
      <c r="F33" s="9"/>
      <c r="G33" s="9"/>
      <c r="H33" s="16">
        <f>H30+H31</f>
        <v>0</v>
      </c>
    </row>
    <row r="34" spans="1:8" ht="15" customHeight="1" x14ac:dyDescent="0.25">
      <c r="A34" s="19"/>
      <c r="B34" s="20"/>
      <c r="C34" s="20"/>
      <c r="D34" s="20"/>
      <c r="E34" s="20"/>
      <c r="F34" s="20"/>
      <c r="G34" s="20"/>
      <c r="H34" s="21"/>
    </row>
    <row r="35" spans="1:8" x14ac:dyDescent="0.2">
      <c r="A35" s="24"/>
      <c r="B35" s="24"/>
      <c r="C35" s="24"/>
      <c r="D35" s="24"/>
      <c r="E35" s="24"/>
      <c r="F35" s="24"/>
      <c r="G35" s="24"/>
      <c r="H35" s="24"/>
    </row>
    <row r="36" spans="1:8" x14ac:dyDescent="0.2">
      <c r="A36" s="24"/>
      <c r="B36" s="24"/>
      <c r="C36" s="24"/>
      <c r="D36" s="24"/>
      <c r="E36" s="24"/>
      <c r="F36" s="24"/>
      <c r="G36" s="24"/>
      <c r="H36" s="24"/>
    </row>
    <row r="37" spans="1:8" ht="15.75" x14ac:dyDescent="0.25">
      <c r="A37" s="22" t="s">
        <v>2</v>
      </c>
      <c r="B37" s="22"/>
      <c r="C37" s="22"/>
      <c r="D37" s="22"/>
      <c r="E37" s="22"/>
      <c r="F37" s="22"/>
      <c r="G37" s="22"/>
      <c r="H37" s="22"/>
    </row>
    <row r="38" spans="1:8" x14ac:dyDescent="0.2">
      <c r="A38" s="24"/>
      <c r="B38" s="24"/>
      <c r="C38" s="24"/>
      <c r="D38" s="24"/>
      <c r="E38" s="24"/>
      <c r="F38" s="24"/>
      <c r="G38" s="24"/>
      <c r="H38" s="24"/>
    </row>
    <row r="39" spans="1:8" x14ac:dyDescent="0.2">
      <c r="A39" s="24"/>
      <c r="B39" s="24"/>
      <c r="C39" s="24"/>
      <c r="D39" s="24"/>
      <c r="E39" s="24"/>
      <c r="F39" s="24"/>
      <c r="G39" s="24"/>
      <c r="H39" s="24"/>
    </row>
    <row r="40" spans="1:8" ht="15.75" x14ac:dyDescent="0.25">
      <c r="A40" s="24"/>
      <c r="B40" s="24"/>
      <c r="C40" s="23" t="s">
        <v>3</v>
      </c>
      <c r="D40" s="24"/>
      <c r="E40" s="24"/>
      <c r="F40" s="24"/>
      <c r="G40" s="24"/>
      <c r="H40" s="24"/>
    </row>
    <row r="41" spans="1:8" x14ac:dyDescent="0.2">
      <c r="A41" s="24"/>
      <c r="B41" s="24"/>
      <c r="C41" s="24"/>
      <c r="D41" s="24"/>
      <c r="E41" s="24"/>
      <c r="F41" s="24"/>
      <c r="G41" s="24"/>
      <c r="H41" s="24"/>
    </row>
    <row r="42" spans="1:8" x14ac:dyDescent="0.2">
      <c r="A42" s="24"/>
      <c r="B42" s="24"/>
      <c r="C42" s="24"/>
      <c r="D42" s="24"/>
      <c r="E42" s="24"/>
      <c r="F42" s="24"/>
      <c r="G42" s="24"/>
      <c r="H42" s="24"/>
    </row>
    <row r="43" spans="1:8" ht="15.75" x14ac:dyDescent="0.25">
      <c r="A43" s="24"/>
      <c r="B43" s="24"/>
      <c r="C43" s="23" t="s">
        <v>4</v>
      </c>
      <c r="D43" s="24"/>
      <c r="E43" s="24"/>
      <c r="F43" s="24"/>
      <c r="G43" s="24"/>
      <c r="H43" s="24"/>
    </row>
    <row r="44" spans="1:8" x14ac:dyDescent="0.2">
      <c r="A44" s="24"/>
      <c r="B44" s="24"/>
      <c r="C44" s="24"/>
      <c r="D44" s="24"/>
      <c r="E44" s="24"/>
      <c r="F44" s="24"/>
      <c r="G44" s="24"/>
      <c r="H44" s="24"/>
    </row>
    <row r="45" spans="1:8" x14ac:dyDescent="0.2">
      <c r="A45" s="24"/>
      <c r="B45" s="24"/>
      <c r="C45" s="24"/>
      <c r="D45" s="24"/>
      <c r="E45" s="24"/>
      <c r="F45" s="24"/>
      <c r="G45" s="24"/>
      <c r="H45" s="24"/>
    </row>
    <row r="46" spans="1:8" ht="15.75" x14ac:dyDescent="0.25">
      <c r="A46" s="24"/>
      <c r="B46" s="24"/>
      <c r="C46" s="23" t="s">
        <v>5</v>
      </c>
      <c r="D46" s="24"/>
      <c r="E46" s="24"/>
      <c r="F46" s="24"/>
      <c r="G46" s="24"/>
      <c r="H46" s="24"/>
    </row>
    <row r="49" spans="1:8" ht="24.95" customHeight="1" x14ac:dyDescent="0.2">
      <c r="A49" s="25" t="s">
        <v>6</v>
      </c>
      <c r="B49" s="25" t="s">
        <v>7</v>
      </c>
      <c r="C49" s="25" t="s">
        <v>8</v>
      </c>
      <c r="D49" s="25" t="s">
        <v>9</v>
      </c>
      <c r="E49" s="54" t="s">
        <v>241</v>
      </c>
      <c r="F49" s="54" t="s">
        <v>242</v>
      </c>
      <c r="G49" s="25" t="s">
        <v>10</v>
      </c>
      <c r="H49" s="25" t="s">
        <v>1</v>
      </c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ht="15.75" x14ac:dyDescent="0.25">
      <c r="A51" s="26" t="s">
        <v>52</v>
      </c>
      <c r="B51" s="11"/>
      <c r="C51" s="11"/>
      <c r="D51" s="11"/>
      <c r="E51" s="11"/>
      <c r="F51" s="11"/>
      <c r="G51" s="11"/>
      <c r="H51" s="11"/>
    </row>
    <row r="52" spans="1:8" ht="15.75" x14ac:dyDescent="0.25">
      <c r="A52" s="26" t="s">
        <v>53</v>
      </c>
      <c r="B52" s="11"/>
      <c r="C52" s="11"/>
      <c r="D52" s="11"/>
      <c r="E52" s="11"/>
      <c r="F52" s="11"/>
      <c r="G52" s="11"/>
      <c r="H52" s="11"/>
    </row>
    <row r="53" spans="1:8" x14ac:dyDescent="0.2">
      <c r="A53" s="11"/>
      <c r="B53" s="11"/>
      <c r="C53" s="11"/>
      <c r="D53" s="11"/>
      <c r="E53" s="11"/>
      <c r="F53" s="11"/>
      <c r="G53" s="11"/>
      <c r="H53" s="11"/>
    </row>
    <row r="54" spans="1:8" x14ac:dyDescent="0.2">
      <c r="A54" s="11"/>
      <c r="B54" s="11"/>
      <c r="C54" s="11"/>
      <c r="D54" s="11"/>
      <c r="E54" s="11"/>
      <c r="F54" s="11"/>
      <c r="G54" s="11"/>
      <c r="H54" s="11"/>
    </row>
    <row r="55" spans="1:8" ht="38.25" x14ac:dyDescent="0.2">
      <c r="A55" s="30" t="s">
        <v>54</v>
      </c>
      <c r="B55" s="31" t="s">
        <v>55</v>
      </c>
      <c r="C55" s="32" t="s">
        <v>56</v>
      </c>
      <c r="D55" s="11"/>
      <c r="E55" s="11"/>
      <c r="F55" s="11"/>
      <c r="G55" s="11"/>
      <c r="H55" s="11"/>
    </row>
    <row r="56" spans="1:8" x14ac:dyDescent="0.2">
      <c r="A56" s="30" t="s">
        <v>20</v>
      </c>
      <c r="B56" s="31" t="s">
        <v>57</v>
      </c>
      <c r="C56" s="36" t="s">
        <v>58</v>
      </c>
      <c r="D56" s="27" t="s">
        <v>14</v>
      </c>
      <c r="E56" s="33">
        <f>ROUND(1,3)</f>
        <v>1</v>
      </c>
      <c r="F56" s="33"/>
      <c r="G56" s="34">
        <v>0</v>
      </c>
      <c r="H56" s="34">
        <f>ROUND(F56 * G56,2)</f>
        <v>0</v>
      </c>
    </row>
    <row r="57" spans="1:8" ht="25.5" x14ac:dyDescent="0.2">
      <c r="A57" s="30" t="s">
        <v>20</v>
      </c>
      <c r="B57" s="31" t="s">
        <v>59</v>
      </c>
      <c r="C57" s="36" t="s">
        <v>60</v>
      </c>
      <c r="D57" s="27" t="s">
        <v>14</v>
      </c>
      <c r="E57" s="33">
        <f>ROUND(8,3)</f>
        <v>8</v>
      </c>
      <c r="F57" s="33"/>
      <c r="G57" s="34">
        <v>0</v>
      </c>
      <c r="H57" s="34">
        <f t="shared" ref="H57:H62" si="0">ROUND(F57 * G57,2)</f>
        <v>0</v>
      </c>
    </row>
    <row r="58" spans="1:8" ht="25.5" x14ac:dyDescent="0.2">
      <c r="A58" s="30" t="s">
        <v>20</v>
      </c>
      <c r="B58" s="31" t="s">
        <v>61</v>
      </c>
      <c r="C58" s="36" t="s">
        <v>62</v>
      </c>
      <c r="D58" s="27" t="s">
        <v>14</v>
      </c>
      <c r="E58" s="33">
        <f>ROUND(8,3)</f>
        <v>8</v>
      </c>
      <c r="F58" s="33"/>
      <c r="G58" s="34">
        <v>0</v>
      </c>
      <c r="H58" s="34">
        <f t="shared" si="0"/>
        <v>0</v>
      </c>
    </row>
    <row r="59" spans="1:8" x14ac:dyDescent="0.2">
      <c r="A59" s="30" t="s">
        <v>20</v>
      </c>
      <c r="B59" s="31" t="s">
        <v>63</v>
      </c>
      <c r="C59" s="36" t="s">
        <v>64</v>
      </c>
      <c r="D59" s="27" t="s">
        <v>14</v>
      </c>
      <c r="E59" s="33">
        <f>ROUND(8,3)</f>
        <v>8</v>
      </c>
      <c r="F59" s="33"/>
      <c r="G59" s="34">
        <v>0</v>
      </c>
      <c r="H59" s="34">
        <f t="shared" si="0"/>
        <v>0</v>
      </c>
    </row>
    <row r="60" spans="1:8" ht="25.5" x14ac:dyDescent="0.2">
      <c r="A60" s="30" t="s">
        <v>20</v>
      </c>
      <c r="B60" s="31" t="s">
        <v>65</v>
      </c>
      <c r="C60" s="36" t="s">
        <v>66</v>
      </c>
      <c r="D60" s="27" t="s">
        <v>14</v>
      </c>
      <c r="E60" s="33">
        <f>ROUND(8,3)</f>
        <v>8</v>
      </c>
      <c r="F60" s="33"/>
      <c r="G60" s="34">
        <v>0</v>
      </c>
      <c r="H60" s="34">
        <f t="shared" si="0"/>
        <v>0</v>
      </c>
    </row>
    <row r="61" spans="1:8" ht="25.5" x14ac:dyDescent="0.2">
      <c r="A61" s="30" t="s">
        <v>20</v>
      </c>
      <c r="B61" s="31" t="s">
        <v>67</v>
      </c>
      <c r="C61" s="36" t="s">
        <v>68</v>
      </c>
      <c r="D61" s="27" t="s">
        <v>14</v>
      </c>
      <c r="E61" s="33">
        <f>ROUND(8,3)</f>
        <v>8</v>
      </c>
      <c r="F61" s="33"/>
      <c r="G61" s="34">
        <v>0</v>
      </c>
      <c r="H61" s="34">
        <f t="shared" si="0"/>
        <v>0</v>
      </c>
    </row>
    <row r="62" spans="1:8" ht="25.5" x14ac:dyDescent="0.2">
      <c r="A62" s="30" t="s">
        <v>20</v>
      </c>
      <c r="B62" s="31" t="s">
        <v>69</v>
      </c>
      <c r="C62" s="36" t="s">
        <v>70</v>
      </c>
      <c r="D62" s="27" t="s">
        <v>31</v>
      </c>
      <c r="E62" s="35">
        <f>ROUND(60,2)</f>
        <v>60</v>
      </c>
      <c r="F62" s="35"/>
      <c r="G62" s="34">
        <v>0</v>
      </c>
      <c r="H62" s="34">
        <f t="shared" si="0"/>
        <v>0</v>
      </c>
    </row>
    <row r="63" spans="1:8" x14ac:dyDescent="0.2">
      <c r="A63" s="11"/>
      <c r="B63" s="11"/>
      <c r="C63" s="11"/>
      <c r="D63" s="11"/>
      <c r="E63" s="11"/>
      <c r="F63" s="11"/>
      <c r="G63" s="11"/>
      <c r="H63" s="11"/>
    </row>
    <row r="64" spans="1:8" ht="15.75" x14ac:dyDescent="0.25">
      <c r="A64" s="11"/>
      <c r="B64" s="11"/>
      <c r="C64" s="53" t="s">
        <v>47</v>
      </c>
      <c r="D64" s="11"/>
      <c r="E64" s="11"/>
      <c r="F64" s="11"/>
      <c r="G64" s="11"/>
      <c r="H64" s="48">
        <f xml:space="preserve"> SUM(H54:H63)</f>
        <v>0</v>
      </c>
    </row>
    <row r="65" spans="1:8" ht="15.75" x14ac:dyDescent="0.25">
      <c r="A65" s="11"/>
      <c r="B65" s="11"/>
      <c r="C65" s="53" t="s">
        <v>48</v>
      </c>
      <c r="D65" s="11"/>
      <c r="E65" s="11"/>
      <c r="F65" s="11"/>
      <c r="G65" s="11"/>
      <c r="H65" s="49">
        <f>ROUND(H64*0.2,2)</f>
        <v>0</v>
      </c>
    </row>
    <row r="66" spans="1:8" x14ac:dyDescent="0.2">
      <c r="A66" s="11"/>
      <c r="B66" s="11"/>
      <c r="C66" s="11"/>
      <c r="D66" s="11"/>
      <c r="E66" s="11"/>
      <c r="F66" s="11"/>
      <c r="G66" s="11"/>
      <c r="H66" s="11"/>
    </row>
    <row r="67" spans="1:8" ht="15.75" x14ac:dyDescent="0.25">
      <c r="A67" s="11"/>
      <c r="B67" s="11"/>
      <c r="C67" s="53" t="s">
        <v>49</v>
      </c>
      <c r="D67" s="11"/>
      <c r="E67" s="11"/>
      <c r="F67" s="11"/>
      <c r="G67" s="11"/>
      <c r="H67" s="48">
        <f>H64+H65</f>
        <v>0</v>
      </c>
    </row>
    <row r="68" spans="1:8" x14ac:dyDescent="0.2">
      <c r="A68" s="39"/>
      <c r="B68" s="39"/>
      <c r="C68" s="39"/>
      <c r="D68" s="39"/>
      <c r="E68" s="39"/>
      <c r="F68" s="39"/>
      <c r="G68" s="39"/>
      <c r="H68" s="39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ht="15.75" x14ac:dyDescent="0.25">
      <c r="A73" s="26" t="s">
        <v>11</v>
      </c>
      <c r="B73" s="11"/>
      <c r="C73" s="11"/>
      <c r="D73" s="11"/>
      <c r="E73" s="11"/>
      <c r="F73" s="11"/>
      <c r="G73" s="11"/>
      <c r="H73" s="11"/>
    </row>
    <row r="74" spans="1:8" ht="15.75" x14ac:dyDescent="0.25">
      <c r="A74" s="26" t="s">
        <v>53</v>
      </c>
      <c r="B74" s="11"/>
      <c r="C74" s="11"/>
      <c r="D74" s="11"/>
      <c r="E74" s="11"/>
      <c r="F74" s="11"/>
      <c r="G74" s="11"/>
      <c r="H74" s="11"/>
    </row>
    <row r="75" spans="1:8" x14ac:dyDescent="0.2">
      <c r="A75" s="11"/>
      <c r="B75" s="11"/>
      <c r="C75" s="11"/>
      <c r="D75" s="11"/>
      <c r="E75" s="11"/>
      <c r="F75" s="11"/>
      <c r="G75" s="11"/>
      <c r="H75" s="11"/>
    </row>
    <row r="76" spans="1:8" ht="14.25" x14ac:dyDescent="0.2">
      <c r="A76" s="11"/>
      <c r="B76" s="27">
        <v>1</v>
      </c>
      <c r="C76" s="28" t="s">
        <v>71</v>
      </c>
      <c r="D76" s="11"/>
      <c r="E76" s="11"/>
      <c r="F76" s="11"/>
      <c r="G76" s="11"/>
      <c r="H76" s="11"/>
    </row>
    <row r="77" spans="1:8" x14ac:dyDescent="0.2">
      <c r="A77" s="11"/>
      <c r="B77" s="11"/>
      <c r="C77" s="11"/>
      <c r="D77" s="11"/>
      <c r="E77" s="11"/>
      <c r="F77" s="11"/>
      <c r="G77" s="11"/>
      <c r="H77" s="11"/>
    </row>
    <row r="78" spans="1:8" ht="63.75" x14ac:dyDescent="0.2">
      <c r="A78" s="30" t="s">
        <v>12</v>
      </c>
      <c r="B78" s="31" t="s">
        <v>13</v>
      </c>
      <c r="C78" s="32" t="s">
        <v>72</v>
      </c>
      <c r="D78" s="27" t="s">
        <v>73</v>
      </c>
      <c r="E78" s="33">
        <f>ROUND(16,3)</f>
        <v>16</v>
      </c>
      <c r="F78" s="33"/>
      <c r="G78" s="34">
        <v>0</v>
      </c>
      <c r="H78" s="34">
        <f t="shared" ref="H78:H80" si="1">ROUND(F78 * G78,2)</f>
        <v>0</v>
      </c>
    </row>
    <row r="79" spans="1:8" x14ac:dyDescent="0.2">
      <c r="A79" s="11"/>
      <c r="B79" s="11"/>
      <c r="C79" s="11"/>
      <c r="D79" s="11"/>
      <c r="E79" s="11"/>
      <c r="F79" s="11"/>
      <c r="G79" s="11"/>
      <c r="H79" s="34">
        <f t="shared" si="1"/>
        <v>0</v>
      </c>
    </row>
    <row r="80" spans="1:8" ht="64.5" customHeight="1" x14ac:dyDescent="0.2">
      <c r="A80" s="30" t="s">
        <v>74</v>
      </c>
      <c r="B80" s="31" t="s">
        <v>16</v>
      </c>
      <c r="C80" s="32" t="s">
        <v>75</v>
      </c>
      <c r="D80" s="27" t="s">
        <v>14</v>
      </c>
      <c r="E80" s="33">
        <f>ROUND(1,3)</f>
        <v>1</v>
      </c>
      <c r="F80" s="33"/>
      <c r="G80" s="34">
        <v>0</v>
      </c>
      <c r="H80" s="34">
        <f t="shared" si="1"/>
        <v>0</v>
      </c>
    </row>
    <row r="81" spans="1:8" x14ac:dyDescent="0.2">
      <c r="A81" s="11"/>
      <c r="B81" s="11"/>
      <c r="C81" s="11"/>
      <c r="D81" s="11"/>
      <c r="E81" s="11"/>
      <c r="F81" s="11"/>
      <c r="G81" s="11"/>
      <c r="H81" s="11"/>
    </row>
    <row r="82" spans="1:8" ht="14.25" x14ac:dyDescent="0.2">
      <c r="A82" s="11"/>
      <c r="B82" s="11"/>
      <c r="C82" s="28" t="str">
        <f>C76</f>
        <v>CHAPITRE 1 : Travaux d'entretien et études complémentaires</v>
      </c>
      <c r="D82" s="11"/>
      <c r="E82" s="11"/>
      <c r="F82" s="11"/>
      <c r="G82" s="11"/>
      <c r="H82" s="37">
        <f xml:space="preserve"> SUM( H77:I81 )</f>
        <v>0</v>
      </c>
    </row>
    <row r="83" spans="1:8" x14ac:dyDescent="0.2">
      <c r="A83" s="11"/>
      <c r="B83" s="11"/>
      <c r="C83" s="11"/>
      <c r="D83" s="11"/>
      <c r="E83" s="11"/>
      <c r="F83" s="11"/>
      <c r="G83" s="11"/>
      <c r="H83" s="11"/>
    </row>
    <row r="84" spans="1:8" x14ac:dyDescent="0.2">
      <c r="A84" s="11"/>
      <c r="B84" s="11"/>
      <c r="C84" s="11"/>
      <c r="D84" s="11"/>
      <c r="E84" s="11"/>
      <c r="F84" s="11"/>
      <c r="G84" s="11"/>
      <c r="H84" s="11"/>
    </row>
    <row r="85" spans="1:8" x14ac:dyDescent="0.2">
      <c r="A85" s="11"/>
      <c r="B85" s="11"/>
      <c r="C85" s="11"/>
      <c r="D85" s="11"/>
      <c r="E85" s="11"/>
      <c r="F85" s="11"/>
      <c r="G85" s="11"/>
      <c r="H85" s="11"/>
    </row>
    <row r="86" spans="1:8" ht="14.25" x14ac:dyDescent="0.2">
      <c r="A86" s="11"/>
      <c r="B86" s="27">
        <v>2</v>
      </c>
      <c r="C86" s="28" t="s">
        <v>76</v>
      </c>
      <c r="D86" s="11"/>
      <c r="E86" s="11"/>
      <c r="F86" s="11"/>
      <c r="G86" s="11"/>
      <c r="H86" s="11"/>
    </row>
    <row r="87" spans="1:8" x14ac:dyDescent="0.2">
      <c r="A87" s="11"/>
      <c r="B87" s="11"/>
      <c r="C87" s="11"/>
      <c r="D87" s="11"/>
      <c r="E87" s="11"/>
      <c r="F87" s="11"/>
      <c r="G87" s="11"/>
      <c r="H87" s="11"/>
    </row>
    <row r="88" spans="1:8" ht="76.5" x14ac:dyDescent="0.2">
      <c r="A88" s="30" t="s">
        <v>15</v>
      </c>
      <c r="B88" s="31" t="s">
        <v>22</v>
      </c>
      <c r="C88" s="32" t="s">
        <v>77</v>
      </c>
      <c r="D88" s="27" t="s">
        <v>31</v>
      </c>
      <c r="E88" s="35">
        <f>ROUND(1,2)</f>
        <v>1</v>
      </c>
      <c r="F88" s="35"/>
      <c r="G88" s="34">
        <v>0</v>
      </c>
      <c r="H88" s="34">
        <f t="shared" ref="H88" si="2">ROUND(F88 * G88,2)</f>
        <v>0</v>
      </c>
    </row>
    <row r="89" spans="1:8" x14ac:dyDescent="0.2">
      <c r="A89" s="11"/>
      <c r="B89" s="11"/>
      <c r="C89" s="11"/>
      <c r="D89" s="11"/>
      <c r="E89" s="11"/>
      <c r="F89" s="11"/>
      <c r="G89" s="11"/>
      <c r="H89" s="11"/>
    </row>
    <row r="90" spans="1:8" ht="14.25" x14ac:dyDescent="0.2">
      <c r="A90" s="11"/>
      <c r="B90" s="11"/>
      <c r="C90" s="28" t="str">
        <f>C86</f>
        <v>CHAPITRE 2 : Traitement accès terrasse : Pavillon du Roi</v>
      </c>
      <c r="D90" s="11"/>
      <c r="E90" s="11"/>
      <c r="F90" s="11"/>
      <c r="G90" s="11"/>
      <c r="H90" s="37">
        <f xml:space="preserve"> SUM( H87:I89 )</f>
        <v>0</v>
      </c>
    </row>
    <row r="91" spans="1:8" x14ac:dyDescent="0.2">
      <c r="A91" s="11"/>
      <c r="B91" s="11"/>
      <c r="C91" s="11"/>
      <c r="D91" s="11"/>
      <c r="E91" s="11"/>
      <c r="F91" s="11"/>
      <c r="G91" s="11"/>
      <c r="H91" s="11"/>
    </row>
    <row r="92" spans="1:8" x14ac:dyDescent="0.2">
      <c r="A92" s="11"/>
      <c r="B92" s="11"/>
      <c r="C92" s="11"/>
      <c r="D92" s="11"/>
      <c r="E92" s="11"/>
      <c r="F92" s="11"/>
      <c r="G92" s="11"/>
      <c r="H92" s="11"/>
    </row>
    <row r="93" spans="1:8" x14ac:dyDescent="0.2">
      <c r="A93" s="11"/>
      <c r="B93" s="11"/>
      <c r="C93" s="11"/>
      <c r="D93" s="11"/>
      <c r="E93" s="11"/>
      <c r="F93" s="11"/>
      <c r="G93" s="11"/>
      <c r="H93" s="11"/>
    </row>
    <row r="94" spans="1:8" ht="14.25" x14ac:dyDescent="0.2">
      <c r="A94" s="11"/>
      <c r="B94" s="27">
        <v>3</v>
      </c>
      <c r="C94" s="28" t="s">
        <v>78</v>
      </c>
      <c r="D94" s="11"/>
      <c r="E94" s="11"/>
      <c r="F94" s="11"/>
      <c r="G94" s="11"/>
      <c r="H94" s="11"/>
    </row>
    <row r="95" spans="1:8" x14ac:dyDescent="0.2">
      <c r="A95" s="11"/>
      <c r="B95" s="11"/>
      <c r="C95" s="11"/>
      <c r="D95" s="11"/>
      <c r="E95" s="11"/>
      <c r="F95" s="11"/>
      <c r="G95" s="11"/>
      <c r="H95" s="11"/>
    </row>
    <row r="96" spans="1:8" ht="63.75" x14ac:dyDescent="0.2">
      <c r="A96" s="30" t="s">
        <v>18</v>
      </c>
      <c r="B96" s="31" t="s">
        <v>25</v>
      </c>
      <c r="C96" s="32" t="s">
        <v>79</v>
      </c>
      <c r="D96" s="27" t="s">
        <v>17</v>
      </c>
      <c r="E96" s="35">
        <f>ROUND(48.31,2)</f>
        <v>48.31</v>
      </c>
      <c r="F96" s="35"/>
      <c r="G96" s="34">
        <v>0</v>
      </c>
      <c r="H96" s="34">
        <f t="shared" ref="H96" si="3">ROUND(F96 * G96,2)</f>
        <v>0</v>
      </c>
    </row>
    <row r="97" spans="1:8" x14ac:dyDescent="0.2">
      <c r="A97" s="11"/>
      <c r="B97" s="11"/>
      <c r="C97" s="11"/>
      <c r="D97" s="11"/>
      <c r="E97" s="11"/>
      <c r="F97" s="11"/>
      <c r="G97" s="11"/>
      <c r="H97" s="11"/>
    </row>
    <row r="98" spans="1:8" ht="14.25" x14ac:dyDescent="0.2">
      <c r="A98" s="11"/>
      <c r="B98" s="11"/>
      <c r="C98" s="28" t="str">
        <f>C94</f>
        <v>CHAPITRE 3 : Traitement planchers anciens : pare flamme</v>
      </c>
      <c r="D98" s="11"/>
      <c r="E98" s="11"/>
      <c r="F98" s="11"/>
      <c r="G98" s="11"/>
      <c r="H98" s="37">
        <f xml:space="preserve"> SUM( H95:I97 )</f>
        <v>0</v>
      </c>
    </row>
    <row r="99" spans="1:8" x14ac:dyDescent="0.2">
      <c r="A99" s="11"/>
      <c r="B99" s="11"/>
      <c r="C99" s="11"/>
      <c r="D99" s="11"/>
      <c r="E99" s="11"/>
      <c r="F99" s="11"/>
      <c r="G99" s="11"/>
      <c r="H99" s="11"/>
    </row>
    <row r="100" spans="1:8" x14ac:dyDescent="0.2">
      <c r="A100" s="11"/>
      <c r="B100" s="11"/>
      <c r="C100" s="11"/>
      <c r="D100" s="11"/>
      <c r="E100" s="11"/>
      <c r="F100" s="11"/>
      <c r="G100" s="11"/>
      <c r="H100" s="11"/>
    </row>
    <row r="101" spans="1:8" x14ac:dyDescent="0.2">
      <c r="A101" s="11"/>
      <c r="B101" s="11"/>
      <c r="C101" s="11"/>
      <c r="D101" s="11"/>
      <c r="E101" s="11"/>
      <c r="F101" s="11"/>
      <c r="G101" s="11"/>
      <c r="H101" s="11"/>
    </row>
    <row r="102" spans="1:8" ht="14.25" x14ac:dyDescent="0.2">
      <c r="A102" s="11"/>
      <c r="B102" s="27">
        <v>4</v>
      </c>
      <c r="C102" s="28" t="s">
        <v>80</v>
      </c>
      <c r="D102" s="11"/>
      <c r="E102" s="11"/>
      <c r="F102" s="11"/>
      <c r="G102" s="11"/>
      <c r="H102" s="11"/>
    </row>
    <row r="103" spans="1:8" x14ac:dyDescent="0.2">
      <c r="A103" s="11"/>
      <c r="B103" s="11"/>
      <c r="C103" s="11"/>
      <c r="D103" s="11"/>
      <c r="E103" s="11"/>
      <c r="F103" s="11"/>
      <c r="G103" s="11"/>
      <c r="H103" s="11"/>
    </row>
    <row r="104" spans="1:8" ht="76.5" x14ac:dyDescent="0.2">
      <c r="A104" s="30" t="s">
        <v>19</v>
      </c>
      <c r="B104" s="31" t="s">
        <v>34</v>
      </c>
      <c r="C104" s="32" t="s">
        <v>81</v>
      </c>
      <c r="D104" s="27" t="s">
        <v>17</v>
      </c>
      <c r="E104" s="35">
        <f>ROUND(18,2)</f>
        <v>18</v>
      </c>
      <c r="F104" s="35"/>
      <c r="G104" s="34">
        <v>0</v>
      </c>
      <c r="H104" s="34">
        <f t="shared" ref="H104" si="4">ROUND(F104 * G104,2)</f>
        <v>0</v>
      </c>
    </row>
    <row r="105" spans="1:8" x14ac:dyDescent="0.2">
      <c r="A105" s="11"/>
      <c r="B105" s="11"/>
      <c r="C105" s="11"/>
      <c r="D105" s="11"/>
      <c r="E105" s="11"/>
      <c r="F105" s="11"/>
      <c r="G105" s="11"/>
      <c r="H105" s="11"/>
    </row>
    <row r="106" spans="1:8" ht="14.25" x14ac:dyDescent="0.2">
      <c r="A106" s="11"/>
      <c r="B106" s="11"/>
      <c r="C106" s="28" t="str">
        <f>C102</f>
        <v>CHAPITRE 4 : Traitement sur structure ancienne</v>
      </c>
      <c r="D106" s="11"/>
      <c r="E106" s="11"/>
      <c r="F106" s="11"/>
      <c r="G106" s="11"/>
      <c r="H106" s="37">
        <f xml:space="preserve"> SUM( H103:I105 )</f>
        <v>0</v>
      </c>
    </row>
    <row r="107" spans="1:8" x14ac:dyDescent="0.2">
      <c r="A107" s="11"/>
      <c r="B107" s="11"/>
      <c r="C107" s="11"/>
      <c r="D107" s="11"/>
      <c r="E107" s="11"/>
      <c r="F107" s="11"/>
      <c r="G107" s="11"/>
      <c r="H107" s="11"/>
    </row>
    <row r="108" spans="1:8" x14ac:dyDescent="0.2">
      <c r="A108" s="11"/>
      <c r="B108" s="11"/>
      <c r="C108" s="11"/>
      <c r="D108" s="11"/>
      <c r="E108" s="11"/>
      <c r="F108" s="11"/>
      <c r="G108" s="11"/>
      <c r="H108" s="11"/>
    </row>
    <row r="109" spans="1:8" x14ac:dyDescent="0.2">
      <c r="A109" s="11"/>
      <c r="B109" s="11"/>
      <c r="C109" s="11"/>
      <c r="D109" s="11"/>
      <c r="E109" s="11"/>
      <c r="F109" s="11"/>
      <c r="G109" s="11"/>
      <c r="H109" s="11"/>
    </row>
    <row r="110" spans="1:8" ht="14.25" x14ac:dyDescent="0.2">
      <c r="A110" s="11"/>
      <c r="B110" s="27">
        <v>5</v>
      </c>
      <c r="C110" s="28" t="s">
        <v>82</v>
      </c>
      <c r="D110" s="11"/>
      <c r="E110" s="11"/>
      <c r="F110" s="11"/>
      <c r="G110" s="11"/>
      <c r="H110" s="11"/>
    </row>
    <row r="111" spans="1:8" x14ac:dyDescent="0.2">
      <c r="A111" s="11"/>
      <c r="B111" s="11"/>
      <c r="C111" s="11"/>
      <c r="D111" s="11"/>
      <c r="E111" s="11"/>
      <c r="F111" s="11"/>
      <c r="G111" s="11"/>
      <c r="H111" s="11"/>
    </row>
    <row r="112" spans="1:8" ht="76.5" x14ac:dyDescent="0.2">
      <c r="A112" s="30" t="s">
        <v>21</v>
      </c>
      <c r="B112" s="31" t="s">
        <v>43</v>
      </c>
      <c r="C112" s="32" t="s">
        <v>83</v>
      </c>
      <c r="D112" s="27" t="s">
        <v>14</v>
      </c>
      <c r="E112" s="33">
        <f>ROUND(2,3)</f>
        <v>2</v>
      </c>
      <c r="F112" s="33"/>
      <c r="G112" s="34">
        <v>0</v>
      </c>
      <c r="H112" s="34">
        <f t="shared" ref="H112" si="5">ROUND(F112 * G112,2)</f>
        <v>0</v>
      </c>
    </row>
    <row r="113" spans="1:8" x14ac:dyDescent="0.2">
      <c r="A113" s="11"/>
      <c r="B113" s="11"/>
      <c r="C113" s="11"/>
      <c r="D113" s="11"/>
      <c r="E113" s="11"/>
      <c r="F113" s="11"/>
      <c r="G113" s="11"/>
      <c r="H113" s="11"/>
    </row>
    <row r="114" spans="1:8" ht="14.25" x14ac:dyDescent="0.2">
      <c r="A114" s="11"/>
      <c r="B114" s="11"/>
      <c r="C114" s="28" t="str">
        <f>C110</f>
        <v>CHAPITRE 5 : Travaux de menuiserie des portes en combles</v>
      </c>
      <c r="D114" s="11"/>
      <c r="E114" s="11"/>
      <c r="F114" s="11"/>
      <c r="G114" s="11"/>
      <c r="H114" s="37">
        <f xml:space="preserve"> SUM( H111:I113 )</f>
        <v>0</v>
      </c>
    </row>
    <row r="115" spans="1:8" x14ac:dyDescent="0.2">
      <c r="A115" s="11"/>
      <c r="B115" s="11"/>
      <c r="C115" s="11"/>
      <c r="D115" s="11"/>
      <c r="E115" s="11"/>
      <c r="F115" s="11"/>
      <c r="G115" s="11"/>
      <c r="H115" s="11"/>
    </row>
    <row r="116" spans="1:8" x14ac:dyDescent="0.2">
      <c r="A116" s="11"/>
      <c r="B116" s="11"/>
      <c r="C116" s="11"/>
      <c r="D116" s="11"/>
      <c r="E116" s="11"/>
      <c r="F116" s="11"/>
      <c r="G116" s="11"/>
      <c r="H116" s="11"/>
    </row>
    <row r="117" spans="1:8" x14ac:dyDescent="0.2">
      <c r="A117" s="11"/>
      <c r="B117" s="11"/>
      <c r="C117" s="11"/>
      <c r="D117" s="11"/>
      <c r="E117" s="11"/>
      <c r="F117" s="11"/>
      <c r="G117" s="11"/>
      <c r="H117" s="11"/>
    </row>
    <row r="118" spans="1:8" ht="15" x14ac:dyDescent="0.25">
      <c r="A118" s="44"/>
      <c r="B118" s="44"/>
      <c r="C118" s="43"/>
      <c r="D118" s="39"/>
      <c r="E118" s="39"/>
      <c r="F118" s="47"/>
      <c r="G118" s="47"/>
      <c r="H118" s="39"/>
    </row>
    <row r="119" spans="1:8" ht="15" x14ac:dyDescent="0.25">
      <c r="A119" s="45"/>
      <c r="B119" s="46"/>
      <c r="H119" s="11"/>
    </row>
    <row r="120" spans="1:8" ht="15" x14ac:dyDescent="0.25">
      <c r="A120" s="45"/>
      <c r="B120" s="46"/>
      <c r="H120" s="11"/>
    </row>
    <row r="121" spans="1:8" ht="18.75" x14ac:dyDescent="0.3">
      <c r="A121" s="45"/>
      <c r="B121" s="46"/>
      <c r="C121" s="1" t="s">
        <v>46</v>
      </c>
      <c r="D121" s="40"/>
      <c r="E121" s="40"/>
      <c r="F121" s="40"/>
      <c r="G121" s="40"/>
      <c r="H121" s="11"/>
    </row>
    <row r="122" spans="1:8" ht="15" x14ac:dyDescent="0.25">
      <c r="A122" s="45"/>
      <c r="B122" s="46"/>
      <c r="C122" s="40"/>
      <c r="D122" s="40"/>
      <c r="E122" s="40"/>
      <c r="F122" s="40"/>
      <c r="G122" s="40"/>
      <c r="H122" s="11"/>
    </row>
    <row r="123" spans="1:8" ht="15" x14ac:dyDescent="0.25">
      <c r="A123" s="45"/>
      <c r="B123" s="46">
        <v>1</v>
      </c>
      <c r="C123" s="41" t="str">
        <f>C76</f>
        <v>CHAPITRE 1 : Travaux d'entretien et études complémentaires</v>
      </c>
      <c r="D123" s="40"/>
      <c r="E123" s="40"/>
      <c r="F123" s="40"/>
      <c r="G123" s="40"/>
      <c r="H123" s="34">
        <f>H82</f>
        <v>0</v>
      </c>
    </row>
    <row r="124" spans="1:8" ht="15" x14ac:dyDescent="0.25">
      <c r="A124" s="45"/>
      <c r="B124" s="46"/>
      <c r="C124" s="40"/>
      <c r="D124" s="40"/>
      <c r="E124" s="40"/>
      <c r="F124" s="40"/>
      <c r="G124" s="40"/>
      <c r="H124" s="11"/>
    </row>
    <row r="125" spans="1:8" ht="15" x14ac:dyDescent="0.25">
      <c r="A125" s="45"/>
      <c r="B125" s="46">
        <v>2</v>
      </c>
      <c r="C125" s="41" t="str">
        <f>C86</f>
        <v>CHAPITRE 2 : Traitement accès terrasse : Pavillon du Roi</v>
      </c>
      <c r="D125" s="40"/>
      <c r="E125" s="40"/>
      <c r="F125" s="40"/>
      <c r="G125" s="40"/>
      <c r="H125" s="34">
        <f>H90</f>
        <v>0</v>
      </c>
    </row>
    <row r="126" spans="1:8" ht="15" x14ac:dyDescent="0.25">
      <c r="A126" s="45"/>
      <c r="B126" s="46"/>
      <c r="H126" s="11"/>
    </row>
    <row r="127" spans="1:8" ht="15" x14ac:dyDescent="0.25">
      <c r="A127" s="45"/>
      <c r="B127" s="46">
        <v>3</v>
      </c>
      <c r="C127" s="41" t="str">
        <f>C94</f>
        <v>CHAPITRE 3 : Traitement planchers anciens : pare flamme</v>
      </c>
      <c r="H127" s="34">
        <f>H98</f>
        <v>0</v>
      </c>
    </row>
    <row r="128" spans="1:8" ht="15" x14ac:dyDescent="0.25">
      <c r="A128" s="45"/>
      <c r="B128" s="46"/>
      <c r="H128" s="11"/>
    </row>
    <row r="129" spans="1:8" ht="15" x14ac:dyDescent="0.25">
      <c r="A129" s="45"/>
      <c r="B129" s="46">
        <v>4</v>
      </c>
      <c r="C129" s="41" t="str">
        <f>C102</f>
        <v>CHAPITRE 4 : Traitement sur structure ancienne</v>
      </c>
      <c r="H129" s="34">
        <f>H106</f>
        <v>0</v>
      </c>
    </row>
    <row r="130" spans="1:8" ht="15" x14ac:dyDescent="0.25">
      <c r="A130" s="45"/>
      <c r="B130" s="46"/>
      <c r="H130" s="11"/>
    </row>
    <row r="131" spans="1:8" ht="15" x14ac:dyDescent="0.25">
      <c r="A131" s="45"/>
      <c r="B131" s="46">
        <v>5</v>
      </c>
      <c r="C131" s="41" t="str">
        <f>C110</f>
        <v>CHAPITRE 5 : Travaux de menuiserie des portes en combles</v>
      </c>
      <c r="H131" s="34">
        <f>H114</f>
        <v>0</v>
      </c>
    </row>
    <row r="132" spans="1:8" ht="15" x14ac:dyDescent="0.25">
      <c r="A132" s="45"/>
      <c r="B132" s="46"/>
      <c r="H132" s="11"/>
    </row>
    <row r="133" spans="1:8" ht="15.75" x14ac:dyDescent="0.25">
      <c r="A133" s="45"/>
      <c r="B133" s="46"/>
      <c r="C133" s="42" t="s">
        <v>47</v>
      </c>
      <c r="H133" s="48">
        <f xml:space="preserve"> SUM(H123:H132)</f>
        <v>0</v>
      </c>
    </row>
    <row r="134" spans="1:8" ht="15.75" x14ac:dyDescent="0.25">
      <c r="A134" s="45"/>
      <c r="B134" s="46"/>
      <c r="C134" s="42" t="s">
        <v>48</v>
      </c>
      <c r="H134" s="49">
        <f>ROUND(H133*0.2,2)</f>
        <v>0</v>
      </c>
    </row>
    <row r="135" spans="1:8" ht="15" x14ac:dyDescent="0.25">
      <c r="A135" s="45"/>
      <c r="B135" s="46"/>
      <c r="H135" s="11"/>
    </row>
    <row r="136" spans="1:8" ht="15.75" x14ac:dyDescent="0.25">
      <c r="A136" s="45"/>
      <c r="B136" s="46"/>
      <c r="C136" s="42" t="s">
        <v>49</v>
      </c>
      <c r="H136" s="48">
        <f>H133+H134</f>
        <v>0</v>
      </c>
    </row>
    <row r="137" spans="1:8" ht="15" x14ac:dyDescent="0.25">
      <c r="A137" s="50"/>
      <c r="B137" s="51"/>
      <c r="C137" s="52"/>
      <c r="D137" s="52"/>
      <c r="E137" s="52"/>
      <c r="F137" s="52"/>
      <c r="G137" s="52"/>
      <c r="H137" s="44"/>
    </row>
    <row r="141" spans="1:8" x14ac:dyDescent="0.2">
      <c r="A141" s="7"/>
      <c r="B141" s="7"/>
      <c r="C141" s="7"/>
      <c r="D141" s="7"/>
      <c r="E141" s="7"/>
      <c r="F141" s="7"/>
      <c r="G141" s="7"/>
      <c r="H141" s="7"/>
    </row>
    <row r="142" spans="1:8" ht="15.75" x14ac:dyDescent="0.25">
      <c r="A142" s="26" t="s">
        <v>84</v>
      </c>
      <c r="B142" s="11"/>
      <c r="C142" s="11"/>
      <c r="D142" s="11"/>
      <c r="E142" s="11"/>
      <c r="F142" s="11"/>
      <c r="G142" s="11"/>
      <c r="H142" s="11"/>
    </row>
    <row r="143" spans="1:8" ht="15.75" x14ac:dyDescent="0.25">
      <c r="A143" s="26" t="s">
        <v>53</v>
      </c>
      <c r="B143" s="11"/>
      <c r="C143" s="11"/>
      <c r="D143" s="11"/>
      <c r="E143" s="11"/>
      <c r="F143" s="11"/>
      <c r="G143" s="11"/>
      <c r="H143" s="11"/>
    </row>
    <row r="144" spans="1:8" x14ac:dyDescent="0.2">
      <c r="A144" s="11"/>
      <c r="B144" s="11"/>
      <c r="C144" s="11"/>
      <c r="D144" s="11"/>
      <c r="E144" s="11"/>
      <c r="F144" s="11"/>
      <c r="G144" s="11"/>
      <c r="H144" s="11"/>
    </row>
    <row r="145" spans="1:8" ht="14.25" x14ac:dyDescent="0.2">
      <c r="A145" s="11"/>
      <c r="B145" s="27">
        <v>1</v>
      </c>
      <c r="C145" s="28" t="s">
        <v>85</v>
      </c>
      <c r="D145" s="11"/>
      <c r="E145" s="11"/>
      <c r="F145" s="11"/>
      <c r="G145" s="11"/>
      <c r="H145" s="11"/>
    </row>
    <row r="146" spans="1:8" x14ac:dyDescent="0.2">
      <c r="A146" s="11"/>
      <c r="B146" s="11"/>
      <c r="C146" s="11"/>
      <c r="D146" s="11"/>
      <c r="E146" s="11"/>
      <c r="F146" s="11"/>
      <c r="G146" s="11"/>
      <c r="H146" s="11"/>
    </row>
    <row r="147" spans="1:8" ht="63.75" x14ac:dyDescent="0.2">
      <c r="A147" s="30" t="s">
        <v>24</v>
      </c>
      <c r="B147" s="31" t="s">
        <v>13</v>
      </c>
      <c r="C147" s="32" t="s">
        <v>86</v>
      </c>
      <c r="D147" s="11"/>
      <c r="E147" s="11"/>
      <c r="F147" s="11"/>
      <c r="G147" s="11"/>
      <c r="H147" s="11"/>
    </row>
    <row r="148" spans="1:8" ht="25.5" x14ac:dyDescent="0.2">
      <c r="A148" s="30" t="s">
        <v>20</v>
      </c>
      <c r="B148" s="31" t="s">
        <v>87</v>
      </c>
      <c r="C148" s="36" t="s">
        <v>88</v>
      </c>
      <c r="D148" s="27"/>
      <c r="E148" s="27" t="s">
        <v>23</v>
      </c>
      <c r="F148" s="58" t="s">
        <v>23</v>
      </c>
      <c r="G148" s="34">
        <v>0</v>
      </c>
      <c r="H148" s="34">
        <f>+G148</f>
        <v>0</v>
      </c>
    </row>
    <row r="149" spans="1:8" ht="25.5" x14ac:dyDescent="0.2">
      <c r="A149" s="30" t="s">
        <v>20</v>
      </c>
      <c r="B149" s="31" t="s">
        <v>89</v>
      </c>
      <c r="C149" s="36" t="s">
        <v>90</v>
      </c>
      <c r="D149" s="27"/>
      <c r="E149" s="27" t="s">
        <v>23</v>
      </c>
      <c r="F149" s="58" t="s">
        <v>23</v>
      </c>
      <c r="G149" s="34">
        <v>0</v>
      </c>
      <c r="H149" s="34">
        <f>+G149</f>
        <v>0</v>
      </c>
    </row>
    <row r="150" spans="1:8" x14ac:dyDescent="0.2">
      <c r="A150" s="11"/>
      <c r="B150" s="11"/>
      <c r="C150" s="11"/>
      <c r="D150" s="11"/>
      <c r="E150" s="11"/>
      <c r="F150" s="11"/>
      <c r="G150" s="11"/>
      <c r="H150" s="34">
        <f t="shared" ref="H150" si="6">ROUND(F150 * G150,2)</f>
        <v>0</v>
      </c>
    </row>
    <row r="151" spans="1:8" ht="51" x14ac:dyDescent="0.2">
      <c r="A151" s="30" t="s">
        <v>26</v>
      </c>
      <c r="B151" s="31" t="s">
        <v>16</v>
      </c>
      <c r="C151" s="32" t="s">
        <v>91</v>
      </c>
      <c r="D151" s="27"/>
      <c r="E151" s="27" t="s">
        <v>23</v>
      </c>
      <c r="F151" s="58" t="s">
        <v>23</v>
      </c>
      <c r="G151" s="34">
        <v>0</v>
      </c>
      <c r="H151" s="34">
        <f>+G151</f>
        <v>0</v>
      </c>
    </row>
    <row r="152" spans="1:8" x14ac:dyDescent="0.2">
      <c r="A152" s="11"/>
      <c r="B152" s="11"/>
      <c r="C152" s="11"/>
      <c r="D152" s="11"/>
      <c r="E152" s="11"/>
      <c r="F152" s="11"/>
      <c r="G152" s="11"/>
      <c r="H152" s="11"/>
    </row>
    <row r="153" spans="1:8" ht="14.25" x14ac:dyDescent="0.2">
      <c r="A153" s="11"/>
      <c r="B153" s="11"/>
      <c r="C153" s="28" t="str">
        <f>C145</f>
        <v>CHAPITRE 1 : Travaux préparatoires</v>
      </c>
      <c r="D153" s="11"/>
      <c r="E153" s="11"/>
      <c r="F153" s="11"/>
      <c r="G153" s="11"/>
      <c r="H153" s="37">
        <f xml:space="preserve"> SUM( H146:I152 )</f>
        <v>0</v>
      </c>
    </row>
    <row r="154" spans="1:8" x14ac:dyDescent="0.2">
      <c r="A154" s="11"/>
      <c r="B154" s="11"/>
      <c r="C154" s="11"/>
      <c r="D154" s="11"/>
      <c r="E154" s="11"/>
      <c r="F154" s="11"/>
      <c r="G154" s="11"/>
      <c r="H154" s="11"/>
    </row>
    <row r="155" spans="1:8" x14ac:dyDescent="0.2">
      <c r="A155" s="11"/>
      <c r="B155" s="11"/>
      <c r="C155" s="11"/>
      <c r="D155" s="11"/>
      <c r="E155" s="11"/>
      <c r="F155" s="11"/>
      <c r="G155" s="11"/>
      <c r="H155" s="11"/>
    </row>
    <row r="156" spans="1:8" x14ac:dyDescent="0.2">
      <c r="A156" s="11"/>
      <c r="B156" s="11"/>
      <c r="C156" s="11"/>
      <c r="D156" s="11"/>
      <c r="E156" s="11"/>
      <c r="F156" s="11"/>
      <c r="G156" s="11"/>
      <c r="H156" s="11"/>
    </row>
    <row r="157" spans="1:8" ht="14.25" x14ac:dyDescent="0.2">
      <c r="A157" s="11"/>
      <c r="B157" s="27">
        <v>2</v>
      </c>
      <c r="C157" s="28" t="s">
        <v>92</v>
      </c>
      <c r="D157" s="11"/>
      <c r="E157" s="11"/>
      <c r="F157" s="11"/>
      <c r="G157" s="11"/>
      <c r="H157" s="11"/>
    </row>
    <row r="158" spans="1:8" x14ac:dyDescent="0.2">
      <c r="A158" s="11"/>
      <c r="B158" s="11"/>
      <c r="C158" s="11"/>
      <c r="D158" s="11"/>
      <c r="E158" s="11"/>
      <c r="F158" s="11"/>
      <c r="G158" s="11"/>
      <c r="H158" s="11"/>
    </row>
    <row r="159" spans="1:8" ht="25.5" x14ac:dyDescent="0.2">
      <c r="A159" s="30" t="s">
        <v>93</v>
      </c>
      <c r="B159" s="31" t="s">
        <v>22</v>
      </c>
      <c r="C159" s="32" t="s">
        <v>94</v>
      </c>
      <c r="D159" s="11"/>
      <c r="E159" s="11"/>
      <c r="F159" s="11"/>
      <c r="G159" s="11"/>
      <c r="H159" s="11"/>
    </row>
    <row r="160" spans="1:8" ht="51" x14ac:dyDescent="0.2">
      <c r="A160" s="30" t="s">
        <v>20</v>
      </c>
      <c r="B160" s="31" t="s">
        <v>95</v>
      </c>
      <c r="C160" s="36" t="s">
        <v>96</v>
      </c>
      <c r="D160" s="27"/>
      <c r="E160" s="27" t="s">
        <v>23</v>
      </c>
      <c r="F160" s="58" t="s">
        <v>23</v>
      </c>
      <c r="G160" s="34">
        <v>0</v>
      </c>
      <c r="H160" s="34">
        <f>+G160</f>
        <v>0</v>
      </c>
    </row>
    <row r="161" spans="1:8" ht="38.25" x14ac:dyDescent="0.2">
      <c r="A161" s="30" t="s">
        <v>20</v>
      </c>
      <c r="B161" s="31" t="s">
        <v>97</v>
      </c>
      <c r="C161" s="36" t="s">
        <v>98</v>
      </c>
      <c r="D161" s="27"/>
      <c r="E161" s="27" t="s">
        <v>23</v>
      </c>
      <c r="F161" s="58" t="s">
        <v>23</v>
      </c>
      <c r="G161" s="34">
        <v>0</v>
      </c>
      <c r="H161" s="34">
        <f>+G161</f>
        <v>0</v>
      </c>
    </row>
    <row r="162" spans="1:8" ht="38.25" x14ac:dyDescent="0.2">
      <c r="A162" s="30" t="s">
        <v>20</v>
      </c>
      <c r="B162" s="31" t="s">
        <v>99</v>
      </c>
      <c r="C162" s="36" t="s">
        <v>100</v>
      </c>
      <c r="D162" s="27" t="s">
        <v>31</v>
      </c>
      <c r="E162" s="35">
        <f>ROUND(40,2)</f>
        <v>40</v>
      </c>
      <c r="F162" s="35"/>
      <c r="G162" s="34">
        <v>0</v>
      </c>
      <c r="H162" s="34">
        <f t="shared" ref="H162" si="7">ROUND(F162 * G162,2)</f>
        <v>0</v>
      </c>
    </row>
    <row r="163" spans="1:8" ht="38.25" x14ac:dyDescent="0.2">
      <c r="A163" s="30" t="s">
        <v>20</v>
      </c>
      <c r="B163" s="31" t="s">
        <v>101</v>
      </c>
      <c r="C163" s="36" t="s">
        <v>102</v>
      </c>
      <c r="D163" s="27"/>
      <c r="E163" s="27" t="s">
        <v>23</v>
      </c>
      <c r="F163" s="58" t="s">
        <v>23</v>
      </c>
      <c r="G163" s="34">
        <v>0</v>
      </c>
      <c r="H163" s="34">
        <f>+G163</f>
        <v>0</v>
      </c>
    </row>
    <row r="164" spans="1:8" x14ac:dyDescent="0.2">
      <c r="A164" s="11"/>
      <c r="B164" s="11"/>
      <c r="C164" s="11"/>
      <c r="D164" s="11"/>
      <c r="E164" s="11"/>
      <c r="F164" s="11"/>
      <c r="G164" s="11"/>
      <c r="H164" s="11"/>
    </row>
    <row r="165" spans="1:8" ht="14.25" x14ac:dyDescent="0.2">
      <c r="A165" s="11"/>
      <c r="B165" s="11"/>
      <c r="C165" s="28" t="str">
        <f>C157</f>
        <v>CHAPITRE 2 : Bâche à eau provisoire</v>
      </c>
      <c r="D165" s="11"/>
      <c r="E165" s="11"/>
      <c r="F165" s="11"/>
      <c r="G165" s="11"/>
      <c r="H165" s="37">
        <f xml:space="preserve"> SUM( H158:I164 )</f>
        <v>0</v>
      </c>
    </row>
    <row r="166" spans="1:8" x14ac:dyDescent="0.2">
      <c r="A166" s="11"/>
      <c r="B166" s="11"/>
      <c r="C166" s="11"/>
      <c r="D166" s="11"/>
      <c r="E166" s="11"/>
      <c r="F166" s="11"/>
      <c r="G166" s="11"/>
      <c r="H166" s="11"/>
    </row>
    <row r="167" spans="1:8" x14ac:dyDescent="0.2">
      <c r="A167" s="11"/>
      <c r="B167" s="11"/>
      <c r="C167" s="11"/>
      <c r="D167" s="11"/>
      <c r="E167" s="11"/>
      <c r="F167" s="11"/>
      <c r="G167" s="11"/>
      <c r="H167" s="11"/>
    </row>
    <row r="168" spans="1:8" x14ac:dyDescent="0.2">
      <c r="A168" s="11"/>
      <c r="B168" s="11"/>
      <c r="C168" s="11"/>
      <c r="D168" s="11"/>
      <c r="E168" s="11"/>
      <c r="F168" s="11"/>
      <c r="G168" s="11"/>
      <c r="H168" s="11"/>
    </row>
    <row r="169" spans="1:8" ht="14.25" x14ac:dyDescent="0.2">
      <c r="A169" s="11"/>
      <c r="B169" s="27">
        <v>3</v>
      </c>
      <c r="C169" s="28" t="s">
        <v>103</v>
      </c>
      <c r="D169" s="11"/>
      <c r="E169" s="11"/>
      <c r="F169" s="11"/>
      <c r="G169" s="11"/>
      <c r="H169" s="11"/>
    </row>
    <row r="170" spans="1:8" x14ac:dyDescent="0.2">
      <c r="A170" s="11"/>
      <c r="B170" s="11"/>
      <c r="C170" s="11"/>
      <c r="D170" s="11"/>
      <c r="E170" s="11"/>
      <c r="F170" s="11"/>
      <c r="G170" s="11"/>
      <c r="H170" s="11"/>
    </row>
    <row r="171" spans="1:8" ht="51" x14ac:dyDescent="0.2">
      <c r="A171" s="30" t="s">
        <v>104</v>
      </c>
      <c r="B171" s="31" t="s">
        <v>25</v>
      </c>
      <c r="C171" s="32" t="s">
        <v>105</v>
      </c>
      <c r="D171" s="27"/>
      <c r="E171" s="27" t="s">
        <v>23</v>
      </c>
      <c r="F171" s="58" t="s">
        <v>23</v>
      </c>
      <c r="G171" s="34">
        <v>0</v>
      </c>
      <c r="H171" s="34">
        <f>+G171</f>
        <v>0</v>
      </c>
    </row>
    <row r="172" spans="1:8" x14ac:dyDescent="0.2">
      <c r="A172" s="11"/>
      <c r="B172" s="11"/>
      <c r="C172" s="11"/>
      <c r="D172" s="11"/>
      <c r="E172" s="11"/>
      <c r="F172" s="11"/>
      <c r="G172" s="11"/>
      <c r="H172" s="34">
        <f t="shared" ref="H172:H187" si="8">ROUND(F172 * G172,2)</f>
        <v>0</v>
      </c>
    </row>
    <row r="173" spans="1:8" ht="63.75" x14ac:dyDescent="0.2">
      <c r="A173" s="30" t="s">
        <v>104</v>
      </c>
      <c r="B173" s="31" t="s">
        <v>27</v>
      </c>
      <c r="C173" s="32" t="s">
        <v>106</v>
      </c>
      <c r="D173" s="27" t="s">
        <v>14</v>
      </c>
      <c r="E173" s="33">
        <f>ROUND(1,3)</f>
        <v>1</v>
      </c>
      <c r="F173" s="33"/>
      <c r="G173" s="34">
        <v>0</v>
      </c>
      <c r="H173" s="34">
        <f t="shared" si="8"/>
        <v>0</v>
      </c>
    </row>
    <row r="174" spans="1:8" x14ac:dyDescent="0.2">
      <c r="A174" s="11"/>
      <c r="B174" s="11"/>
      <c r="C174" s="11"/>
      <c r="D174" s="11"/>
      <c r="E174" s="11"/>
      <c r="F174" s="11"/>
      <c r="G174" s="11"/>
      <c r="H174" s="34">
        <f t="shared" si="8"/>
        <v>0</v>
      </c>
    </row>
    <row r="175" spans="1:8" ht="25.5" x14ac:dyDescent="0.2">
      <c r="A175" s="11"/>
      <c r="B175" s="11"/>
      <c r="C175" s="29" t="s">
        <v>107</v>
      </c>
      <c r="D175" s="11"/>
      <c r="E175" s="11"/>
      <c r="F175" s="11"/>
      <c r="G175" s="11"/>
      <c r="H175" s="34">
        <f t="shared" si="8"/>
        <v>0</v>
      </c>
    </row>
    <row r="176" spans="1:8" x14ac:dyDescent="0.2">
      <c r="A176" s="11"/>
      <c r="B176" s="11"/>
      <c r="C176" s="11"/>
      <c r="D176" s="11"/>
      <c r="E176" s="11"/>
      <c r="F176" s="11"/>
      <c r="G176" s="11"/>
      <c r="H176" s="34">
        <f t="shared" si="8"/>
        <v>0</v>
      </c>
    </row>
    <row r="177" spans="1:8" ht="127.5" x14ac:dyDescent="0.2">
      <c r="A177" s="30" t="s">
        <v>33</v>
      </c>
      <c r="B177" s="31" t="s">
        <v>28</v>
      </c>
      <c r="C177" s="32" t="s">
        <v>108</v>
      </c>
      <c r="D177" s="27" t="s">
        <v>14</v>
      </c>
      <c r="E177" s="33">
        <f>ROUND(1,3)</f>
        <v>1</v>
      </c>
      <c r="F177" s="33"/>
      <c r="G177" s="34">
        <v>0</v>
      </c>
      <c r="H177" s="34">
        <f t="shared" si="8"/>
        <v>0</v>
      </c>
    </row>
    <row r="178" spans="1:8" x14ac:dyDescent="0.2">
      <c r="A178" s="11"/>
      <c r="B178" s="11"/>
      <c r="C178" s="11"/>
      <c r="D178" s="11"/>
      <c r="E178" s="11"/>
      <c r="F178" s="11"/>
      <c r="G178" s="11"/>
      <c r="H178" s="34">
        <f t="shared" si="8"/>
        <v>0</v>
      </c>
    </row>
    <row r="179" spans="1:8" ht="89.25" x14ac:dyDescent="0.2">
      <c r="A179" s="30" t="s">
        <v>33</v>
      </c>
      <c r="B179" s="31" t="s">
        <v>29</v>
      </c>
      <c r="C179" s="32" t="s">
        <v>109</v>
      </c>
      <c r="D179" s="27" t="s">
        <v>14</v>
      </c>
      <c r="E179" s="33">
        <f>ROUND(1,3)</f>
        <v>1</v>
      </c>
      <c r="F179" s="33"/>
      <c r="G179" s="34">
        <v>0</v>
      </c>
      <c r="H179" s="34">
        <f t="shared" si="8"/>
        <v>0</v>
      </c>
    </row>
    <row r="180" spans="1:8" x14ac:dyDescent="0.2">
      <c r="A180" s="11"/>
      <c r="B180" s="11"/>
      <c r="C180" s="11"/>
      <c r="D180" s="11"/>
      <c r="E180" s="11"/>
      <c r="F180" s="11"/>
      <c r="G180" s="11"/>
      <c r="H180" s="34">
        <f t="shared" si="8"/>
        <v>0</v>
      </c>
    </row>
    <row r="181" spans="1:8" x14ac:dyDescent="0.2">
      <c r="A181" s="11"/>
      <c r="B181" s="11"/>
      <c r="C181" s="29" t="s">
        <v>110</v>
      </c>
      <c r="D181" s="11"/>
      <c r="E181" s="11"/>
      <c r="F181" s="11"/>
      <c r="G181" s="11"/>
      <c r="H181" s="34">
        <f t="shared" si="8"/>
        <v>0</v>
      </c>
    </row>
    <row r="182" spans="1:8" x14ac:dyDescent="0.2">
      <c r="A182" s="11"/>
      <c r="B182" s="11"/>
      <c r="C182" s="11"/>
      <c r="D182" s="11"/>
      <c r="E182" s="11"/>
      <c r="F182" s="11"/>
      <c r="G182" s="11"/>
      <c r="H182" s="34">
        <f t="shared" si="8"/>
        <v>0</v>
      </c>
    </row>
    <row r="183" spans="1:8" ht="76.5" x14ac:dyDescent="0.2">
      <c r="A183" s="30" t="s">
        <v>111</v>
      </c>
      <c r="B183" s="31" t="s">
        <v>30</v>
      </c>
      <c r="C183" s="32" t="s">
        <v>112</v>
      </c>
      <c r="D183" s="27" t="s">
        <v>14</v>
      </c>
      <c r="E183" s="33">
        <f>ROUND(1,3)</f>
        <v>1</v>
      </c>
      <c r="F183" s="33"/>
      <c r="G183" s="34">
        <v>0</v>
      </c>
      <c r="H183" s="34">
        <f t="shared" si="8"/>
        <v>0</v>
      </c>
    </row>
    <row r="184" spans="1:8" x14ac:dyDescent="0.2">
      <c r="A184" s="11"/>
      <c r="B184" s="11"/>
      <c r="C184" s="11"/>
      <c r="D184" s="11"/>
      <c r="E184" s="11"/>
      <c r="F184" s="11"/>
      <c r="G184" s="11"/>
      <c r="H184" s="34">
        <f t="shared" si="8"/>
        <v>0</v>
      </c>
    </row>
    <row r="185" spans="1:8" ht="63.75" x14ac:dyDescent="0.2">
      <c r="A185" s="30" t="s">
        <v>111</v>
      </c>
      <c r="B185" s="31" t="s">
        <v>32</v>
      </c>
      <c r="C185" s="32" t="s">
        <v>113</v>
      </c>
      <c r="D185" s="11"/>
      <c r="E185" s="11"/>
      <c r="F185" s="11"/>
      <c r="G185" s="11"/>
      <c r="H185" s="34">
        <f t="shared" si="8"/>
        <v>0</v>
      </c>
    </row>
    <row r="186" spans="1:8" ht="38.25" x14ac:dyDescent="0.2">
      <c r="A186" s="30" t="s">
        <v>20</v>
      </c>
      <c r="B186" s="31" t="s">
        <v>114</v>
      </c>
      <c r="C186" s="36" t="s">
        <v>115</v>
      </c>
      <c r="D186" s="27" t="s">
        <v>31</v>
      </c>
      <c r="E186" s="35">
        <f>ROUND(390,2)</f>
        <v>390</v>
      </c>
      <c r="F186" s="35"/>
      <c r="G186" s="34">
        <v>0</v>
      </c>
      <c r="H186" s="34">
        <f t="shared" si="8"/>
        <v>0</v>
      </c>
    </row>
    <row r="187" spans="1:8" ht="38.25" x14ac:dyDescent="0.2">
      <c r="A187" s="30" t="s">
        <v>20</v>
      </c>
      <c r="B187" s="31" t="s">
        <v>116</v>
      </c>
      <c r="C187" s="36" t="s">
        <v>117</v>
      </c>
      <c r="D187" s="27" t="s">
        <v>14</v>
      </c>
      <c r="E187" s="33">
        <f>ROUND(1,3)</f>
        <v>1</v>
      </c>
      <c r="F187" s="33"/>
      <c r="G187" s="34">
        <v>0</v>
      </c>
      <c r="H187" s="34">
        <f t="shared" si="8"/>
        <v>0</v>
      </c>
    </row>
    <row r="188" spans="1:8" x14ac:dyDescent="0.2">
      <c r="A188" s="11"/>
      <c r="B188" s="11"/>
      <c r="C188" s="11"/>
      <c r="D188" s="11"/>
      <c r="E188" s="11"/>
      <c r="F188" s="11"/>
      <c r="G188" s="11"/>
      <c r="H188" s="11"/>
    </row>
    <row r="189" spans="1:8" ht="14.25" x14ac:dyDescent="0.2">
      <c r="A189" s="11"/>
      <c r="B189" s="11"/>
      <c r="C189" s="28" t="str">
        <f>C169</f>
        <v>CHAPITRE 3 : Reaménagement du puit de la ferme</v>
      </c>
      <c r="D189" s="11"/>
      <c r="E189" s="11"/>
      <c r="F189" s="11"/>
      <c r="G189" s="11"/>
      <c r="H189" s="37">
        <f xml:space="preserve"> SUM( H170:I188 )</f>
        <v>0</v>
      </c>
    </row>
    <row r="190" spans="1:8" x14ac:dyDescent="0.2">
      <c r="A190" s="11"/>
      <c r="B190" s="11"/>
      <c r="C190" s="11"/>
      <c r="D190" s="11"/>
      <c r="E190" s="11"/>
      <c r="F190" s="11"/>
      <c r="G190" s="11"/>
      <c r="H190" s="11"/>
    </row>
    <row r="191" spans="1:8" x14ac:dyDescent="0.2">
      <c r="A191" s="11"/>
      <c r="B191" s="11"/>
      <c r="C191" s="11"/>
      <c r="D191" s="11"/>
      <c r="E191" s="11"/>
      <c r="F191" s="11"/>
      <c r="G191" s="11"/>
      <c r="H191" s="11"/>
    </row>
    <row r="192" spans="1:8" x14ac:dyDescent="0.2">
      <c r="A192" s="11"/>
      <c r="B192" s="11"/>
      <c r="C192" s="11"/>
      <c r="D192" s="11"/>
      <c r="E192" s="11"/>
      <c r="F192" s="11"/>
      <c r="G192" s="11"/>
      <c r="H192" s="11"/>
    </row>
    <row r="193" spans="1:8" ht="14.25" x14ac:dyDescent="0.2">
      <c r="A193" s="11"/>
      <c r="B193" s="27">
        <v>4</v>
      </c>
      <c r="C193" s="28" t="s">
        <v>118</v>
      </c>
      <c r="D193" s="11"/>
      <c r="E193" s="11"/>
      <c r="F193" s="11"/>
      <c r="G193" s="11"/>
      <c r="H193" s="11"/>
    </row>
    <row r="194" spans="1:8" x14ac:dyDescent="0.2">
      <c r="A194" s="11"/>
      <c r="B194" s="11"/>
      <c r="C194" s="11"/>
      <c r="D194" s="11"/>
      <c r="E194" s="11"/>
      <c r="F194" s="11"/>
      <c r="G194" s="11"/>
      <c r="H194" s="11"/>
    </row>
    <row r="195" spans="1:8" ht="114.75" x14ac:dyDescent="0.2">
      <c r="A195" s="30" t="s">
        <v>42</v>
      </c>
      <c r="B195" s="31" t="s">
        <v>34</v>
      </c>
      <c r="C195" s="32" t="s">
        <v>119</v>
      </c>
      <c r="D195" s="27"/>
      <c r="E195" s="27" t="s">
        <v>23</v>
      </c>
      <c r="F195" s="58" t="s">
        <v>23</v>
      </c>
      <c r="G195" s="34">
        <v>0</v>
      </c>
      <c r="H195" s="34">
        <f>+G195</f>
        <v>0</v>
      </c>
    </row>
    <row r="196" spans="1:8" x14ac:dyDescent="0.2">
      <c r="A196" s="11"/>
      <c r="B196" s="11"/>
      <c r="C196" s="11"/>
      <c r="D196" s="11"/>
      <c r="E196" s="11"/>
      <c r="F196" s="11"/>
      <c r="G196" s="11"/>
      <c r="H196" s="34">
        <f t="shared" ref="H196:H207" si="9">ROUND(F196 * G196,2)</f>
        <v>0</v>
      </c>
    </row>
    <row r="197" spans="1:8" ht="63.75" x14ac:dyDescent="0.2">
      <c r="A197" s="30" t="s">
        <v>120</v>
      </c>
      <c r="B197" s="31" t="s">
        <v>35</v>
      </c>
      <c r="C197" s="32" t="s">
        <v>121</v>
      </c>
      <c r="D197" s="27"/>
      <c r="E197" s="27" t="s">
        <v>23</v>
      </c>
      <c r="F197" s="58" t="s">
        <v>23</v>
      </c>
      <c r="G197" s="34">
        <v>0</v>
      </c>
      <c r="H197" s="34">
        <f>+G197</f>
        <v>0</v>
      </c>
    </row>
    <row r="198" spans="1:8" x14ac:dyDescent="0.2">
      <c r="A198" s="11"/>
      <c r="B198" s="11"/>
      <c r="C198" s="11"/>
      <c r="D198" s="11"/>
      <c r="E198" s="11"/>
      <c r="F198" s="11"/>
      <c r="G198" s="11"/>
      <c r="H198" s="34">
        <f t="shared" si="9"/>
        <v>0</v>
      </c>
    </row>
    <row r="199" spans="1:8" ht="127.5" x14ac:dyDescent="0.2">
      <c r="A199" s="30" t="s">
        <v>122</v>
      </c>
      <c r="B199" s="31" t="s">
        <v>36</v>
      </c>
      <c r="C199" s="32" t="s">
        <v>123</v>
      </c>
      <c r="D199" s="11"/>
      <c r="E199" s="11"/>
      <c r="F199" s="11"/>
      <c r="G199" s="11"/>
      <c r="H199" s="34">
        <f t="shared" si="9"/>
        <v>0</v>
      </c>
    </row>
    <row r="200" spans="1:8" ht="38.25" x14ac:dyDescent="0.2">
      <c r="A200" s="30" t="s">
        <v>20</v>
      </c>
      <c r="B200" s="31" t="s">
        <v>37</v>
      </c>
      <c r="C200" s="36" t="s">
        <v>124</v>
      </c>
      <c r="D200" s="27" t="s">
        <v>31</v>
      </c>
      <c r="E200" s="35">
        <f>ROUND(9,2)</f>
        <v>9</v>
      </c>
      <c r="F200" s="35"/>
      <c r="G200" s="34">
        <v>0</v>
      </c>
      <c r="H200" s="34">
        <f t="shared" si="9"/>
        <v>0</v>
      </c>
    </row>
    <row r="201" spans="1:8" ht="38.25" x14ac:dyDescent="0.2">
      <c r="A201" s="30" t="s">
        <v>20</v>
      </c>
      <c r="B201" s="31" t="s">
        <v>38</v>
      </c>
      <c r="C201" s="36" t="s">
        <v>125</v>
      </c>
      <c r="D201" s="27" t="s">
        <v>31</v>
      </c>
      <c r="E201" s="35">
        <f>ROUND(127.65,2)</f>
        <v>127.65</v>
      </c>
      <c r="F201" s="35"/>
      <c r="G201" s="34">
        <v>0</v>
      </c>
      <c r="H201" s="34">
        <f t="shared" si="9"/>
        <v>0</v>
      </c>
    </row>
    <row r="202" spans="1:8" ht="25.5" x14ac:dyDescent="0.2">
      <c r="A202" s="30" t="s">
        <v>20</v>
      </c>
      <c r="B202" s="31" t="s">
        <v>126</v>
      </c>
      <c r="C202" s="36" t="s">
        <v>127</v>
      </c>
      <c r="D202" s="27" t="s">
        <v>31</v>
      </c>
      <c r="E202" s="35">
        <f>ROUND(245,2)</f>
        <v>245</v>
      </c>
      <c r="F202" s="35"/>
      <c r="G202" s="34">
        <v>0</v>
      </c>
      <c r="H202" s="34">
        <f t="shared" si="9"/>
        <v>0</v>
      </c>
    </row>
    <row r="203" spans="1:8" x14ac:dyDescent="0.2">
      <c r="A203" s="30" t="s">
        <v>20</v>
      </c>
      <c r="B203" s="31" t="s">
        <v>128</v>
      </c>
      <c r="C203" s="36" t="s">
        <v>129</v>
      </c>
      <c r="D203" s="27" t="s">
        <v>31</v>
      </c>
      <c r="E203" s="35">
        <f>ROUND(10,2)</f>
        <v>10</v>
      </c>
      <c r="F203" s="35"/>
      <c r="G203" s="34">
        <v>0</v>
      </c>
      <c r="H203" s="34">
        <f t="shared" si="9"/>
        <v>0</v>
      </c>
    </row>
    <row r="204" spans="1:8" x14ac:dyDescent="0.2">
      <c r="A204" s="11"/>
      <c r="B204" s="11"/>
      <c r="C204" s="11"/>
      <c r="D204" s="11"/>
      <c r="E204" s="11"/>
      <c r="F204" s="11"/>
      <c r="G204" s="11"/>
      <c r="H204" s="34">
        <f t="shared" si="9"/>
        <v>0</v>
      </c>
    </row>
    <row r="205" spans="1:8" ht="51" x14ac:dyDescent="0.2">
      <c r="A205" s="30" t="s">
        <v>122</v>
      </c>
      <c r="B205" s="31" t="s">
        <v>39</v>
      </c>
      <c r="C205" s="32" t="s">
        <v>130</v>
      </c>
      <c r="D205" s="11"/>
      <c r="E205" s="11"/>
      <c r="F205" s="11"/>
      <c r="G205" s="11"/>
      <c r="H205" s="34">
        <f t="shared" si="9"/>
        <v>0</v>
      </c>
    </row>
    <row r="206" spans="1:8" ht="25.5" x14ac:dyDescent="0.2">
      <c r="A206" s="30" t="s">
        <v>20</v>
      </c>
      <c r="B206" s="31" t="s">
        <v>40</v>
      </c>
      <c r="C206" s="36" t="s">
        <v>131</v>
      </c>
      <c r="D206" s="27" t="s">
        <v>17</v>
      </c>
      <c r="E206" s="35">
        <f>ROUND(153.18,2)</f>
        <v>153.18</v>
      </c>
      <c r="F206" s="35"/>
      <c r="G206" s="34">
        <v>0</v>
      </c>
      <c r="H206" s="34">
        <f t="shared" si="9"/>
        <v>0</v>
      </c>
    </row>
    <row r="207" spans="1:8" ht="38.25" x14ac:dyDescent="0.2">
      <c r="A207" s="30" t="s">
        <v>20</v>
      </c>
      <c r="B207" s="31" t="s">
        <v>41</v>
      </c>
      <c r="C207" s="36" t="s">
        <v>132</v>
      </c>
      <c r="D207" s="27" t="s">
        <v>17</v>
      </c>
      <c r="E207" s="35">
        <f>ROUND(306,2)</f>
        <v>306</v>
      </c>
      <c r="F207" s="35"/>
      <c r="G207" s="34">
        <v>0</v>
      </c>
      <c r="H207" s="34">
        <f t="shared" si="9"/>
        <v>0</v>
      </c>
    </row>
    <row r="208" spans="1:8" x14ac:dyDescent="0.2">
      <c r="A208" s="11"/>
      <c r="B208" s="11"/>
      <c r="C208" s="11"/>
      <c r="D208" s="11"/>
      <c r="E208" s="11"/>
      <c r="F208" s="11"/>
      <c r="G208" s="11"/>
      <c r="H208" s="11"/>
    </row>
    <row r="209" spans="1:8" ht="14.25" x14ac:dyDescent="0.2">
      <c r="A209" s="11"/>
      <c r="B209" s="11"/>
      <c r="C209" s="28" t="str">
        <f>C193</f>
        <v>CHAPITRE 4 : Travaux de terrassement - VRD</v>
      </c>
      <c r="D209" s="11"/>
      <c r="E209" s="11"/>
      <c r="F209" s="11"/>
      <c r="G209" s="11"/>
      <c r="H209" s="37">
        <f xml:space="preserve"> SUM( H194:I208 )</f>
        <v>0</v>
      </c>
    </row>
    <row r="210" spans="1:8" x14ac:dyDescent="0.2">
      <c r="A210" s="11"/>
      <c r="B210" s="11"/>
      <c r="C210" s="11"/>
      <c r="D210" s="11"/>
      <c r="E210" s="11"/>
      <c r="F210" s="11"/>
      <c r="G210" s="11"/>
      <c r="H210" s="11"/>
    </row>
    <row r="211" spans="1:8" x14ac:dyDescent="0.2">
      <c r="A211" s="11"/>
      <c r="B211" s="11"/>
      <c r="C211" s="11"/>
      <c r="D211" s="11"/>
      <c r="E211" s="11"/>
      <c r="F211" s="11"/>
      <c r="G211" s="11"/>
      <c r="H211" s="11"/>
    </row>
    <row r="212" spans="1:8" x14ac:dyDescent="0.2">
      <c r="A212" s="11"/>
      <c r="B212" s="11"/>
      <c r="C212" s="11"/>
      <c r="D212" s="11"/>
      <c r="E212" s="11"/>
      <c r="F212" s="11"/>
      <c r="G212" s="11"/>
      <c r="H212" s="11"/>
    </row>
    <row r="213" spans="1:8" ht="14.25" x14ac:dyDescent="0.2">
      <c r="A213" s="11"/>
      <c r="B213" s="27">
        <v>5</v>
      </c>
      <c r="C213" s="28" t="s">
        <v>133</v>
      </c>
      <c r="D213" s="11"/>
      <c r="E213" s="11"/>
      <c r="F213" s="11"/>
      <c r="G213" s="11"/>
      <c r="H213" s="11"/>
    </row>
    <row r="214" spans="1:8" x14ac:dyDescent="0.2">
      <c r="A214" s="11"/>
      <c r="B214" s="11"/>
      <c r="C214" s="11"/>
      <c r="D214" s="11"/>
      <c r="E214" s="11"/>
      <c r="F214" s="11"/>
      <c r="G214" s="11"/>
      <c r="H214" s="11"/>
    </row>
    <row r="215" spans="1:8" ht="38.25" x14ac:dyDescent="0.2">
      <c r="A215" s="30" t="s">
        <v>134</v>
      </c>
      <c r="B215" s="31" t="s">
        <v>43</v>
      </c>
      <c r="C215" s="32" t="s">
        <v>135</v>
      </c>
      <c r="D215" s="11"/>
      <c r="E215" s="11"/>
      <c r="F215" s="11"/>
      <c r="G215" s="11"/>
      <c r="H215" s="11"/>
    </row>
    <row r="216" spans="1:8" ht="25.5" x14ac:dyDescent="0.2">
      <c r="A216" s="30" t="s">
        <v>20</v>
      </c>
      <c r="B216" s="31" t="s">
        <v>44</v>
      </c>
      <c r="C216" s="36" t="s">
        <v>136</v>
      </c>
      <c r="D216" s="27"/>
      <c r="E216" s="27" t="s">
        <v>23</v>
      </c>
      <c r="F216" s="58" t="s">
        <v>23</v>
      </c>
      <c r="G216" s="34">
        <v>0</v>
      </c>
      <c r="H216" s="34">
        <f>+G216</f>
        <v>0</v>
      </c>
    </row>
    <row r="217" spans="1:8" ht="51" x14ac:dyDescent="0.2">
      <c r="A217" s="30" t="s">
        <v>20</v>
      </c>
      <c r="B217" s="31" t="s">
        <v>45</v>
      </c>
      <c r="C217" s="36" t="s">
        <v>137</v>
      </c>
      <c r="D217" s="27"/>
      <c r="E217" s="27" t="s">
        <v>23</v>
      </c>
      <c r="F217" s="58" t="s">
        <v>23</v>
      </c>
      <c r="G217" s="34">
        <v>0</v>
      </c>
      <c r="H217" s="34">
        <f>+G217</f>
        <v>0</v>
      </c>
    </row>
    <row r="218" spans="1:8" ht="38.25" x14ac:dyDescent="0.2">
      <c r="A218" s="30" t="s">
        <v>20</v>
      </c>
      <c r="B218" s="31" t="s">
        <v>138</v>
      </c>
      <c r="C218" s="36" t="s">
        <v>139</v>
      </c>
      <c r="D218" s="27"/>
      <c r="E218" s="27" t="s">
        <v>23</v>
      </c>
      <c r="F218" s="58" t="s">
        <v>23</v>
      </c>
      <c r="G218" s="34">
        <v>0</v>
      </c>
      <c r="H218" s="34">
        <f>+G218</f>
        <v>0</v>
      </c>
    </row>
    <row r="219" spans="1:8" x14ac:dyDescent="0.2">
      <c r="A219" s="11"/>
      <c r="B219" s="11"/>
      <c r="C219" s="11"/>
      <c r="D219" s="11"/>
      <c r="E219" s="11"/>
      <c r="F219" s="11"/>
      <c r="G219" s="11"/>
      <c r="H219" s="34">
        <f t="shared" ref="H219:H220" si="10">ROUND(F219 * G219,2)</f>
        <v>0</v>
      </c>
    </row>
    <row r="220" spans="1:8" ht="63.75" x14ac:dyDescent="0.2">
      <c r="A220" s="30" t="s">
        <v>134</v>
      </c>
      <c r="B220" s="31" t="s">
        <v>140</v>
      </c>
      <c r="C220" s="32" t="s">
        <v>141</v>
      </c>
      <c r="D220" s="27" t="s">
        <v>142</v>
      </c>
      <c r="E220" s="33">
        <f>ROUND(236.25,3)</f>
        <v>236.25</v>
      </c>
      <c r="F220" s="33"/>
      <c r="G220" s="34">
        <v>0</v>
      </c>
      <c r="H220" s="34">
        <f t="shared" si="10"/>
        <v>0</v>
      </c>
    </row>
    <row r="221" spans="1:8" x14ac:dyDescent="0.2">
      <c r="A221" s="11"/>
      <c r="B221" s="11"/>
      <c r="C221" s="11"/>
      <c r="D221" s="11"/>
      <c r="E221" s="11"/>
      <c r="F221" s="11"/>
      <c r="G221" s="11"/>
      <c r="H221" s="11"/>
    </row>
    <row r="222" spans="1:8" ht="14.25" x14ac:dyDescent="0.2">
      <c r="A222" s="11"/>
      <c r="B222" s="11"/>
      <c r="C222" s="28" t="str">
        <f>C213</f>
        <v>CHAPITRE 5 : Réaménagement des douves : tvx préparatoires</v>
      </c>
      <c r="D222" s="11"/>
      <c r="E222" s="11"/>
      <c r="F222" s="11"/>
      <c r="G222" s="11"/>
      <c r="H222" s="37">
        <f xml:space="preserve"> SUM( H214:I221 )</f>
        <v>0</v>
      </c>
    </row>
    <row r="223" spans="1:8" x14ac:dyDescent="0.2">
      <c r="A223" s="11"/>
      <c r="B223" s="11"/>
      <c r="C223" s="11"/>
      <c r="D223" s="11"/>
      <c r="E223" s="11"/>
      <c r="F223" s="11"/>
      <c r="G223" s="11"/>
      <c r="H223" s="11"/>
    </row>
    <row r="224" spans="1:8" x14ac:dyDescent="0.2">
      <c r="A224" s="11"/>
      <c r="B224" s="11"/>
      <c r="C224" s="11"/>
      <c r="D224" s="11"/>
      <c r="E224" s="11"/>
      <c r="F224" s="11"/>
      <c r="G224" s="11"/>
      <c r="H224" s="11"/>
    </row>
    <row r="225" spans="1:8" x14ac:dyDescent="0.2">
      <c r="A225" s="11"/>
      <c r="B225" s="11"/>
      <c r="C225" s="11"/>
      <c r="D225" s="11"/>
      <c r="E225" s="11"/>
      <c r="F225" s="11"/>
      <c r="G225" s="11"/>
      <c r="H225" s="11"/>
    </row>
    <row r="226" spans="1:8" ht="14.25" x14ac:dyDescent="0.2">
      <c r="A226" s="11"/>
      <c r="B226" s="27">
        <v>6</v>
      </c>
      <c r="C226" s="28" t="s">
        <v>143</v>
      </c>
      <c r="D226" s="11"/>
      <c r="E226" s="11"/>
      <c r="F226" s="11"/>
      <c r="G226" s="11"/>
      <c r="H226" s="11"/>
    </row>
    <row r="227" spans="1:8" x14ac:dyDescent="0.2">
      <c r="A227" s="11"/>
      <c r="B227" s="11"/>
      <c r="C227" s="11"/>
      <c r="D227" s="11"/>
      <c r="E227" s="11"/>
      <c r="F227" s="11"/>
      <c r="G227" s="11"/>
      <c r="H227" s="11"/>
    </row>
    <row r="228" spans="1:8" ht="25.5" x14ac:dyDescent="0.2">
      <c r="A228" s="30" t="s">
        <v>144</v>
      </c>
      <c r="B228" s="31" t="s">
        <v>145</v>
      </c>
      <c r="C228" s="32" t="s">
        <v>146</v>
      </c>
      <c r="D228" s="11"/>
      <c r="E228" s="11"/>
      <c r="F228" s="11"/>
      <c r="G228" s="11"/>
      <c r="H228" s="11"/>
    </row>
    <row r="229" spans="1:8" ht="38.25" x14ac:dyDescent="0.2">
      <c r="A229" s="30" t="s">
        <v>20</v>
      </c>
      <c r="B229" s="31" t="s">
        <v>147</v>
      </c>
      <c r="C229" s="36" t="s">
        <v>148</v>
      </c>
      <c r="D229" s="27"/>
      <c r="E229" s="27" t="s">
        <v>23</v>
      </c>
      <c r="F229" s="58" t="s">
        <v>23</v>
      </c>
      <c r="G229" s="34">
        <v>0</v>
      </c>
      <c r="H229" s="34">
        <f>+G229</f>
        <v>0</v>
      </c>
    </row>
    <row r="230" spans="1:8" ht="38.25" x14ac:dyDescent="0.2">
      <c r="A230" s="30" t="s">
        <v>20</v>
      </c>
      <c r="B230" s="31" t="s">
        <v>149</v>
      </c>
      <c r="C230" s="36" t="s">
        <v>150</v>
      </c>
      <c r="D230" s="27" t="s">
        <v>142</v>
      </c>
      <c r="E230" s="33">
        <f>ROUND(27.101,3)</f>
        <v>27.100999999999999</v>
      </c>
      <c r="F230" s="33"/>
      <c r="G230" s="34">
        <v>0</v>
      </c>
      <c r="H230" s="34">
        <f t="shared" ref="H230:H232" si="11">ROUND(F230 * G230,2)</f>
        <v>0</v>
      </c>
    </row>
    <row r="231" spans="1:8" ht="25.5" x14ac:dyDescent="0.2">
      <c r="A231" s="30" t="s">
        <v>20</v>
      </c>
      <c r="B231" s="31" t="s">
        <v>151</v>
      </c>
      <c r="C231" s="36" t="s">
        <v>152</v>
      </c>
      <c r="D231" s="27" t="s">
        <v>142</v>
      </c>
      <c r="E231" s="33">
        <f>ROUND(3.62,3)</f>
        <v>3.62</v>
      </c>
      <c r="F231" s="33"/>
      <c r="G231" s="34">
        <v>0</v>
      </c>
      <c r="H231" s="34">
        <f t="shared" si="11"/>
        <v>0</v>
      </c>
    </row>
    <row r="232" spans="1:8" ht="51" x14ac:dyDescent="0.2">
      <c r="A232" s="30" t="s">
        <v>20</v>
      </c>
      <c r="B232" s="31" t="s">
        <v>153</v>
      </c>
      <c r="C232" s="36" t="s">
        <v>154</v>
      </c>
      <c r="D232" s="27" t="s">
        <v>17</v>
      </c>
      <c r="E232" s="35">
        <f>ROUND(346.5,2)</f>
        <v>346.5</v>
      </c>
      <c r="F232" s="35"/>
      <c r="G232" s="34">
        <v>0</v>
      </c>
      <c r="H232" s="34">
        <f t="shared" si="11"/>
        <v>0</v>
      </c>
    </row>
    <row r="233" spans="1:8" x14ac:dyDescent="0.2">
      <c r="A233" s="11"/>
      <c r="B233" s="11"/>
      <c r="C233" s="11"/>
      <c r="D233" s="11"/>
      <c r="E233" s="11"/>
      <c r="F233" s="11"/>
      <c r="G233" s="11"/>
      <c r="H233" s="11"/>
    </row>
    <row r="234" spans="1:8" ht="14.25" x14ac:dyDescent="0.2">
      <c r="A234" s="11"/>
      <c r="B234" s="11"/>
      <c r="C234" s="28" t="str">
        <f>C226</f>
        <v>CHAPITRE 6 : Réaménagement des douves - Tvx de maçonnerie</v>
      </c>
      <c r="D234" s="11"/>
      <c r="E234" s="11"/>
      <c r="F234" s="11"/>
      <c r="G234" s="11"/>
      <c r="H234" s="37">
        <f xml:space="preserve"> SUM( H227:I233 )</f>
        <v>0</v>
      </c>
    </row>
    <row r="235" spans="1:8" x14ac:dyDescent="0.2">
      <c r="A235" s="11"/>
      <c r="B235" s="11"/>
      <c r="C235" s="11"/>
      <c r="D235" s="11"/>
      <c r="E235" s="11"/>
      <c r="F235" s="11"/>
      <c r="G235" s="11"/>
      <c r="H235" s="11"/>
    </row>
    <row r="236" spans="1:8" x14ac:dyDescent="0.2">
      <c r="A236" s="11"/>
      <c r="B236" s="11"/>
      <c r="C236" s="11"/>
      <c r="D236" s="11"/>
      <c r="E236" s="11"/>
      <c r="F236" s="11"/>
      <c r="G236" s="11"/>
      <c r="H236" s="11"/>
    </row>
    <row r="237" spans="1:8" x14ac:dyDescent="0.2">
      <c r="A237" s="11"/>
      <c r="B237" s="11"/>
      <c r="C237" s="11"/>
      <c r="D237" s="11"/>
      <c r="E237" s="11"/>
      <c r="F237" s="11"/>
      <c r="G237" s="11"/>
      <c r="H237" s="11"/>
    </row>
    <row r="238" spans="1:8" ht="14.25" x14ac:dyDescent="0.2">
      <c r="A238" s="11"/>
      <c r="B238" s="27">
        <v>7</v>
      </c>
      <c r="C238" s="28" t="s">
        <v>155</v>
      </c>
      <c r="D238" s="11"/>
      <c r="E238" s="11"/>
      <c r="F238" s="11"/>
      <c r="G238" s="11"/>
      <c r="H238" s="11"/>
    </row>
    <row r="239" spans="1:8" x14ac:dyDescent="0.2">
      <c r="A239" s="11"/>
      <c r="B239" s="11"/>
      <c r="C239" s="11"/>
      <c r="D239" s="11"/>
      <c r="E239" s="11"/>
      <c r="F239" s="11"/>
      <c r="G239" s="11"/>
      <c r="H239" s="11"/>
    </row>
    <row r="240" spans="1:8" ht="25.5" x14ac:dyDescent="0.2">
      <c r="A240" s="30" t="s">
        <v>156</v>
      </c>
      <c r="B240" s="31" t="s">
        <v>157</v>
      </c>
      <c r="C240" s="32" t="s">
        <v>158</v>
      </c>
      <c r="D240" s="11"/>
      <c r="E240" s="11"/>
      <c r="F240" s="11"/>
      <c r="G240" s="11"/>
      <c r="H240" s="11"/>
    </row>
    <row r="241" spans="1:8" ht="38.25" x14ac:dyDescent="0.2">
      <c r="A241" s="30" t="s">
        <v>20</v>
      </c>
      <c r="B241" s="31" t="s">
        <v>159</v>
      </c>
      <c r="C241" s="36" t="s">
        <v>160</v>
      </c>
      <c r="D241" s="27" t="s">
        <v>142</v>
      </c>
      <c r="E241" s="33">
        <f>ROUND(5.4,3)</f>
        <v>5.4</v>
      </c>
      <c r="F241" s="33"/>
      <c r="G241" s="34">
        <v>0</v>
      </c>
      <c r="H241" s="34">
        <f t="shared" ref="H241:H253" si="12">ROUND(F241 * G241,2)</f>
        <v>0</v>
      </c>
    </row>
    <row r="242" spans="1:8" ht="51" x14ac:dyDescent="0.2">
      <c r="A242" s="30" t="s">
        <v>20</v>
      </c>
      <c r="B242" s="31" t="s">
        <v>161</v>
      </c>
      <c r="C242" s="36" t="s">
        <v>162</v>
      </c>
      <c r="D242" s="27" t="s">
        <v>14</v>
      </c>
      <c r="E242" s="33">
        <f>ROUND(2,3)</f>
        <v>2</v>
      </c>
      <c r="F242" s="33"/>
      <c r="G242" s="34">
        <v>0</v>
      </c>
      <c r="H242" s="34">
        <f t="shared" si="12"/>
        <v>0</v>
      </c>
    </row>
    <row r="243" spans="1:8" x14ac:dyDescent="0.2">
      <c r="A243" s="11"/>
      <c r="B243" s="11"/>
      <c r="C243" s="11"/>
      <c r="D243" s="11"/>
      <c r="E243" s="11"/>
      <c r="F243" s="11"/>
      <c r="G243" s="11"/>
      <c r="H243" s="34">
        <f t="shared" si="12"/>
        <v>0</v>
      </c>
    </row>
    <row r="244" spans="1:8" ht="38.25" x14ac:dyDescent="0.2">
      <c r="A244" s="30" t="s">
        <v>156</v>
      </c>
      <c r="B244" s="31" t="s">
        <v>163</v>
      </c>
      <c r="C244" s="32" t="s">
        <v>164</v>
      </c>
      <c r="D244" s="11"/>
      <c r="E244" s="11"/>
      <c r="F244" s="11"/>
      <c r="G244" s="11"/>
      <c r="H244" s="34">
        <f t="shared" si="12"/>
        <v>0</v>
      </c>
    </row>
    <row r="245" spans="1:8" ht="51" x14ac:dyDescent="0.2">
      <c r="A245" s="30" t="s">
        <v>20</v>
      </c>
      <c r="B245" s="31" t="s">
        <v>165</v>
      </c>
      <c r="C245" s="36" t="s">
        <v>166</v>
      </c>
      <c r="D245" s="27" t="s">
        <v>142</v>
      </c>
      <c r="E245" s="33">
        <f>ROUND(15.75,3)</f>
        <v>15.75</v>
      </c>
      <c r="F245" s="33"/>
      <c r="G245" s="34">
        <v>0</v>
      </c>
      <c r="H245" s="34">
        <f t="shared" si="12"/>
        <v>0</v>
      </c>
    </row>
    <row r="246" spans="1:8" ht="51" x14ac:dyDescent="0.2">
      <c r="A246" s="30" t="s">
        <v>20</v>
      </c>
      <c r="B246" s="31" t="s">
        <v>167</v>
      </c>
      <c r="C246" s="36" t="s">
        <v>168</v>
      </c>
      <c r="D246" s="27" t="s">
        <v>142</v>
      </c>
      <c r="E246" s="33">
        <f>ROUND(14.4,3)</f>
        <v>14.4</v>
      </c>
      <c r="F246" s="33"/>
      <c r="G246" s="34">
        <v>0</v>
      </c>
      <c r="H246" s="34">
        <f t="shared" si="12"/>
        <v>0</v>
      </c>
    </row>
    <row r="247" spans="1:8" ht="51" x14ac:dyDescent="0.2">
      <c r="A247" s="30" t="s">
        <v>20</v>
      </c>
      <c r="B247" s="31" t="s">
        <v>169</v>
      </c>
      <c r="C247" s="36" t="s">
        <v>170</v>
      </c>
      <c r="D247" s="27" t="s">
        <v>14</v>
      </c>
      <c r="E247" s="33">
        <f>ROUND(2,3)</f>
        <v>2</v>
      </c>
      <c r="F247" s="33"/>
      <c r="G247" s="34">
        <v>0</v>
      </c>
      <c r="H247" s="34">
        <f t="shared" si="12"/>
        <v>0</v>
      </c>
    </row>
    <row r="248" spans="1:8" ht="51" x14ac:dyDescent="0.2">
      <c r="A248" s="30" t="s">
        <v>20</v>
      </c>
      <c r="B248" s="31" t="s">
        <v>171</v>
      </c>
      <c r="C248" s="36" t="s">
        <v>172</v>
      </c>
      <c r="D248" s="27" t="s">
        <v>14</v>
      </c>
      <c r="E248" s="33">
        <f>ROUND(2,3)</f>
        <v>2</v>
      </c>
      <c r="F248" s="33"/>
      <c r="G248" s="34">
        <v>0</v>
      </c>
      <c r="H248" s="34">
        <f t="shared" si="12"/>
        <v>0</v>
      </c>
    </row>
    <row r="249" spans="1:8" ht="51" x14ac:dyDescent="0.2">
      <c r="A249" s="30" t="s">
        <v>20</v>
      </c>
      <c r="B249" s="31" t="s">
        <v>173</v>
      </c>
      <c r="C249" s="36" t="s">
        <v>174</v>
      </c>
      <c r="D249" s="27" t="s">
        <v>31</v>
      </c>
      <c r="E249" s="35">
        <f>ROUND(23,2)</f>
        <v>23</v>
      </c>
      <c r="F249" s="35"/>
      <c r="G249" s="34">
        <v>0</v>
      </c>
      <c r="H249" s="34">
        <f t="shared" si="12"/>
        <v>0</v>
      </c>
    </row>
    <row r="250" spans="1:8" ht="38.25" x14ac:dyDescent="0.2">
      <c r="A250" s="30" t="s">
        <v>20</v>
      </c>
      <c r="B250" s="31" t="s">
        <v>175</v>
      </c>
      <c r="C250" s="36" t="s">
        <v>176</v>
      </c>
      <c r="D250" s="27" t="s">
        <v>14</v>
      </c>
      <c r="E250" s="33">
        <f>ROUND(2,3)</f>
        <v>2</v>
      </c>
      <c r="F250" s="33"/>
      <c r="G250" s="34">
        <v>0</v>
      </c>
      <c r="H250" s="34">
        <f t="shared" si="12"/>
        <v>0</v>
      </c>
    </row>
    <row r="251" spans="1:8" ht="25.5" x14ac:dyDescent="0.2">
      <c r="A251" s="30" t="s">
        <v>20</v>
      </c>
      <c r="B251" s="31" t="s">
        <v>177</v>
      </c>
      <c r="C251" s="36" t="s">
        <v>178</v>
      </c>
      <c r="D251" s="27" t="s">
        <v>14</v>
      </c>
      <c r="E251" s="33">
        <f>ROUND(2,3)</f>
        <v>2</v>
      </c>
      <c r="F251" s="33"/>
      <c r="G251" s="34">
        <v>0</v>
      </c>
      <c r="H251" s="34">
        <f t="shared" si="12"/>
        <v>0</v>
      </c>
    </row>
    <row r="252" spans="1:8" x14ac:dyDescent="0.2">
      <c r="A252" s="11"/>
      <c r="B252" s="11"/>
      <c r="C252" s="11"/>
      <c r="D252" s="11"/>
      <c r="E252" s="11"/>
      <c r="F252" s="11"/>
      <c r="G252" s="11"/>
      <c r="H252" s="34">
        <f t="shared" si="12"/>
        <v>0</v>
      </c>
    </row>
    <row r="253" spans="1:8" ht="63.75" x14ac:dyDescent="0.2">
      <c r="A253" s="30" t="s">
        <v>156</v>
      </c>
      <c r="B253" s="31" t="s">
        <v>179</v>
      </c>
      <c r="C253" s="32" t="s">
        <v>180</v>
      </c>
      <c r="D253" s="27" t="s">
        <v>14</v>
      </c>
      <c r="E253" s="33">
        <f>ROUND(1,3)</f>
        <v>1</v>
      </c>
      <c r="F253" s="33"/>
      <c r="G253" s="34">
        <v>0</v>
      </c>
      <c r="H253" s="34">
        <f t="shared" si="12"/>
        <v>0</v>
      </c>
    </row>
    <row r="254" spans="1:8" x14ac:dyDescent="0.2">
      <c r="A254" s="11"/>
      <c r="B254" s="11"/>
      <c r="C254" s="11"/>
      <c r="D254" s="11"/>
      <c r="E254" s="11"/>
      <c r="F254" s="11"/>
      <c r="G254" s="11"/>
      <c r="H254" s="11"/>
    </row>
    <row r="255" spans="1:8" ht="14.25" x14ac:dyDescent="0.2">
      <c r="A255" s="11"/>
      <c r="B255" s="11"/>
      <c r="C255" s="28" t="str">
        <f>C238</f>
        <v>CHAPITRE 7 : Réaménag. douves -colonnes fixes d'aspiration</v>
      </c>
      <c r="D255" s="11"/>
      <c r="E255" s="11"/>
      <c r="F255" s="11"/>
      <c r="G255" s="11"/>
      <c r="H255" s="37">
        <f xml:space="preserve"> SUM( H239:I254 )</f>
        <v>0</v>
      </c>
    </row>
    <row r="256" spans="1:8" x14ac:dyDescent="0.2">
      <c r="A256" s="11"/>
      <c r="B256" s="11"/>
      <c r="C256" s="11"/>
      <c r="D256" s="11"/>
      <c r="E256" s="11"/>
      <c r="F256" s="11"/>
      <c r="G256" s="11"/>
      <c r="H256" s="11"/>
    </row>
    <row r="257" spans="1:8" x14ac:dyDescent="0.2">
      <c r="A257" s="11"/>
      <c r="B257" s="11"/>
      <c r="C257" s="11"/>
      <c r="D257" s="11"/>
      <c r="E257" s="11"/>
      <c r="F257" s="11"/>
      <c r="G257" s="11"/>
      <c r="H257" s="11"/>
    </row>
    <row r="258" spans="1:8" x14ac:dyDescent="0.2">
      <c r="A258" s="11"/>
      <c r="B258" s="11"/>
      <c r="C258" s="11"/>
      <c r="D258" s="11"/>
      <c r="E258" s="11"/>
      <c r="F258" s="11"/>
      <c r="G258" s="11"/>
      <c r="H258" s="11"/>
    </row>
    <row r="259" spans="1:8" ht="14.25" x14ac:dyDescent="0.2">
      <c r="A259" s="11"/>
      <c r="B259" s="27">
        <v>8</v>
      </c>
      <c r="C259" s="28" t="s">
        <v>181</v>
      </c>
      <c r="D259" s="11"/>
      <c r="E259" s="11"/>
      <c r="F259" s="11"/>
      <c r="G259" s="11"/>
      <c r="H259" s="11"/>
    </row>
    <row r="260" spans="1:8" x14ac:dyDescent="0.2">
      <c r="A260" s="11"/>
      <c r="B260" s="11"/>
      <c r="C260" s="11"/>
      <c r="D260" s="11"/>
      <c r="E260" s="11"/>
      <c r="F260" s="11"/>
      <c r="G260" s="11"/>
      <c r="H260" s="11"/>
    </row>
    <row r="261" spans="1:8" ht="51" x14ac:dyDescent="0.2">
      <c r="A261" s="30" t="s">
        <v>182</v>
      </c>
      <c r="B261" s="31" t="s">
        <v>183</v>
      </c>
      <c r="C261" s="32" t="s">
        <v>184</v>
      </c>
      <c r="D261" s="27" t="s">
        <v>142</v>
      </c>
      <c r="E261" s="33">
        <f>ROUND(95.625,3)</f>
        <v>95.625</v>
      </c>
      <c r="F261" s="33"/>
      <c r="G261" s="34">
        <v>0</v>
      </c>
      <c r="H261" s="34">
        <f t="shared" ref="H261" si="13">ROUND(F261 * G261,2)</f>
        <v>0</v>
      </c>
    </row>
    <row r="262" spans="1:8" x14ac:dyDescent="0.2">
      <c r="A262" s="11"/>
      <c r="B262" s="11"/>
      <c r="C262" s="11"/>
      <c r="D262" s="11"/>
      <c r="E262" s="11"/>
      <c r="F262" s="11"/>
      <c r="G262" s="11"/>
      <c r="H262" s="11"/>
    </row>
    <row r="263" spans="1:8" ht="14.25" x14ac:dyDescent="0.2">
      <c r="A263" s="11"/>
      <c r="B263" s="11"/>
      <c r="C263" s="28" t="str">
        <f>C259</f>
        <v>CHAPITRE 8 : Réaménagement des douves - tvx de finition</v>
      </c>
      <c r="D263" s="11"/>
      <c r="E263" s="11"/>
      <c r="F263" s="11"/>
      <c r="G263" s="11"/>
      <c r="H263" s="37">
        <f xml:space="preserve"> SUM( H260:I262 )</f>
        <v>0</v>
      </c>
    </row>
    <row r="264" spans="1:8" x14ac:dyDescent="0.2">
      <c r="A264" s="11"/>
      <c r="B264" s="11"/>
      <c r="C264" s="11"/>
      <c r="D264" s="11"/>
      <c r="E264" s="11"/>
      <c r="F264" s="11"/>
      <c r="G264" s="11"/>
      <c r="H264" s="11"/>
    </row>
    <row r="265" spans="1:8" x14ac:dyDescent="0.2">
      <c r="A265" s="11"/>
      <c r="B265" s="11"/>
      <c r="C265" s="11"/>
      <c r="D265" s="11"/>
      <c r="E265" s="11"/>
      <c r="F265" s="11"/>
      <c r="G265" s="11"/>
      <c r="H265" s="11"/>
    </row>
    <row r="266" spans="1:8" x14ac:dyDescent="0.2">
      <c r="A266" s="11"/>
      <c r="B266" s="11"/>
      <c r="C266" s="11"/>
      <c r="D266" s="11"/>
      <c r="E266" s="11"/>
      <c r="F266" s="11"/>
      <c r="G266" s="11"/>
      <c r="H266" s="11"/>
    </row>
    <row r="267" spans="1:8" ht="14.25" x14ac:dyDescent="0.2">
      <c r="A267" s="11"/>
      <c r="B267" s="27">
        <v>9</v>
      </c>
      <c r="C267" s="28" t="s">
        <v>185</v>
      </c>
      <c r="D267" s="11"/>
      <c r="E267" s="11"/>
      <c r="F267" s="11"/>
      <c r="G267" s="11"/>
      <c r="H267" s="11"/>
    </row>
    <row r="268" spans="1:8" x14ac:dyDescent="0.2">
      <c r="A268" s="11"/>
      <c r="B268" s="11"/>
      <c r="C268" s="11"/>
      <c r="D268" s="11"/>
      <c r="E268" s="11"/>
      <c r="F268" s="11"/>
      <c r="G268" s="11"/>
      <c r="H268" s="11"/>
    </row>
    <row r="269" spans="1:8" ht="89.25" x14ac:dyDescent="0.2">
      <c r="A269" s="30" t="s">
        <v>186</v>
      </c>
      <c r="B269" s="31" t="s">
        <v>187</v>
      </c>
      <c r="C269" s="32" t="s">
        <v>188</v>
      </c>
      <c r="D269" s="27" t="s">
        <v>14</v>
      </c>
      <c r="E269" s="33">
        <f>ROUND(1,3)</f>
        <v>1</v>
      </c>
      <c r="F269" s="33"/>
      <c r="G269" s="34">
        <v>0</v>
      </c>
      <c r="H269" s="34">
        <f t="shared" ref="H269" si="14">ROUND(F269 * G269,2)</f>
        <v>0</v>
      </c>
    </row>
    <row r="270" spans="1:8" x14ac:dyDescent="0.2">
      <c r="A270" s="11"/>
      <c r="B270" s="11"/>
      <c r="C270" s="11"/>
      <c r="D270" s="11"/>
      <c r="E270" s="11"/>
      <c r="F270" s="11"/>
      <c r="G270" s="11"/>
      <c r="H270" s="11"/>
    </row>
    <row r="271" spans="1:8" ht="14.25" x14ac:dyDescent="0.2">
      <c r="A271" s="11"/>
      <c r="B271" s="11"/>
      <c r="C271" s="28" t="str">
        <f>C267</f>
        <v>CHAPITRE 9 : Pompe de relevage de trop plein</v>
      </c>
      <c r="D271" s="11"/>
      <c r="E271" s="11"/>
      <c r="F271" s="11"/>
      <c r="G271" s="11"/>
      <c r="H271" s="37">
        <f xml:space="preserve"> SUM( H268:I270 )</f>
        <v>0</v>
      </c>
    </row>
    <row r="272" spans="1:8" x14ac:dyDescent="0.2">
      <c r="A272" s="11"/>
      <c r="B272" s="11"/>
      <c r="C272" s="11"/>
      <c r="D272" s="11"/>
      <c r="E272" s="11"/>
      <c r="F272" s="11"/>
      <c r="G272" s="11"/>
      <c r="H272" s="11"/>
    </row>
    <row r="273" spans="1:8" x14ac:dyDescent="0.2">
      <c r="A273" s="11"/>
      <c r="B273" s="11"/>
      <c r="C273" s="11"/>
      <c r="D273" s="11"/>
      <c r="E273" s="11"/>
      <c r="F273" s="11"/>
      <c r="G273" s="11"/>
      <c r="H273" s="11"/>
    </row>
    <row r="274" spans="1:8" x14ac:dyDescent="0.2">
      <c r="A274" s="11"/>
      <c r="B274" s="11"/>
      <c r="C274" s="11"/>
      <c r="D274" s="11"/>
      <c r="E274" s="11"/>
      <c r="F274" s="11"/>
      <c r="G274" s="11"/>
      <c r="H274" s="11"/>
    </row>
    <row r="275" spans="1:8" ht="15" x14ac:dyDescent="0.25">
      <c r="A275" s="44"/>
      <c r="B275" s="44"/>
      <c r="C275" s="43"/>
      <c r="D275" s="39"/>
      <c r="E275" s="39"/>
      <c r="F275" s="47"/>
      <c r="G275" s="47"/>
      <c r="H275" s="39"/>
    </row>
    <row r="276" spans="1:8" ht="15" x14ac:dyDescent="0.25">
      <c r="A276" s="45"/>
      <c r="B276" s="46"/>
      <c r="H276" s="11"/>
    </row>
    <row r="277" spans="1:8" ht="15" x14ac:dyDescent="0.25">
      <c r="A277" s="45"/>
      <c r="B277" s="46"/>
      <c r="H277" s="11"/>
    </row>
    <row r="278" spans="1:8" ht="18.75" x14ac:dyDescent="0.3">
      <c r="A278" s="45"/>
      <c r="B278" s="46"/>
      <c r="C278" s="1" t="s">
        <v>46</v>
      </c>
      <c r="D278" s="40"/>
      <c r="E278" s="40"/>
      <c r="F278" s="40"/>
      <c r="G278" s="40"/>
      <c r="H278" s="11"/>
    </row>
    <row r="279" spans="1:8" ht="15" x14ac:dyDescent="0.25">
      <c r="A279" s="45"/>
      <c r="B279" s="46"/>
      <c r="C279" s="40"/>
      <c r="D279" s="40"/>
      <c r="E279" s="40"/>
      <c r="F279" s="40"/>
      <c r="G279" s="40"/>
      <c r="H279" s="11"/>
    </row>
    <row r="280" spans="1:8" ht="15" x14ac:dyDescent="0.25">
      <c r="A280" s="45"/>
      <c r="B280" s="46">
        <v>1</v>
      </c>
      <c r="C280" s="41" t="str">
        <f>C145</f>
        <v>CHAPITRE 1 : Travaux préparatoires</v>
      </c>
      <c r="D280" s="40"/>
      <c r="E280" s="40"/>
      <c r="F280" s="40"/>
      <c r="G280" s="40"/>
      <c r="H280" s="34">
        <f>H153</f>
        <v>0</v>
      </c>
    </row>
    <row r="281" spans="1:8" ht="15" x14ac:dyDescent="0.25">
      <c r="A281" s="45"/>
      <c r="B281" s="46"/>
      <c r="C281" s="40"/>
      <c r="D281" s="40"/>
      <c r="E281" s="40"/>
      <c r="F281" s="40"/>
      <c r="G281" s="40"/>
      <c r="H281" s="11"/>
    </row>
    <row r="282" spans="1:8" ht="15" x14ac:dyDescent="0.25">
      <c r="A282" s="45"/>
      <c r="B282" s="46">
        <v>2</v>
      </c>
      <c r="C282" s="41" t="str">
        <f>C157</f>
        <v>CHAPITRE 2 : Bâche à eau provisoire</v>
      </c>
      <c r="D282" s="40"/>
      <c r="E282" s="40"/>
      <c r="F282" s="40"/>
      <c r="G282" s="40"/>
      <c r="H282" s="34">
        <f>H165</f>
        <v>0</v>
      </c>
    </row>
    <row r="283" spans="1:8" ht="15" x14ac:dyDescent="0.25">
      <c r="A283" s="45"/>
      <c r="B283" s="46"/>
      <c r="H283" s="11"/>
    </row>
    <row r="284" spans="1:8" ht="15" x14ac:dyDescent="0.25">
      <c r="A284" s="45"/>
      <c r="B284" s="46">
        <v>3</v>
      </c>
      <c r="C284" s="41" t="str">
        <f>C169</f>
        <v>CHAPITRE 3 : Reaménagement du puit de la ferme</v>
      </c>
      <c r="H284" s="34">
        <f>H189</f>
        <v>0</v>
      </c>
    </row>
    <row r="285" spans="1:8" ht="15" x14ac:dyDescent="0.25">
      <c r="A285" s="45"/>
      <c r="B285" s="46"/>
      <c r="H285" s="11"/>
    </row>
    <row r="286" spans="1:8" ht="15" x14ac:dyDescent="0.25">
      <c r="A286" s="45"/>
      <c r="B286" s="46">
        <v>4</v>
      </c>
      <c r="C286" s="41" t="str">
        <f>C193</f>
        <v>CHAPITRE 4 : Travaux de terrassement - VRD</v>
      </c>
      <c r="H286" s="34">
        <f>H209</f>
        <v>0</v>
      </c>
    </row>
    <row r="287" spans="1:8" ht="15" x14ac:dyDescent="0.25">
      <c r="A287" s="45"/>
      <c r="B287" s="46"/>
      <c r="H287" s="11"/>
    </row>
    <row r="288" spans="1:8" ht="15" x14ac:dyDescent="0.25">
      <c r="A288" s="45"/>
      <c r="B288" s="46">
        <v>5</v>
      </c>
      <c r="C288" s="41" t="str">
        <f>C213</f>
        <v>CHAPITRE 5 : Réaménagement des douves : tvx préparatoires</v>
      </c>
      <c r="H288" s="34">
        <f>H222</f>
        <v>0</v>
      </c>
    </row>
    <row r="289" spans="1:8" ht="15" x14ac:dyDescent="0.25">
      <c r="A289" s="45"/>
      <c r="B289" s="46"/>
      <c r="H289" s="11"/>
    </row>
    <row r="290" spans="1:8" ht="15" x14ac:dyDescent="0.25">
      <c r="A290" s="45"/>
      <c r="B290" s="46">
        <v>6</v>
      </c>
      <c r="C290" s="41" t="str">
        <f>C226</f>
        <v>CHAPITRE 6 : Réaménagement des douves - Tvx de maçonnerie</v>
      </c>
      <c r="H290" s="34">
        <f>H234</f>
        <v>0</v>
      </c>
    </row>
    <row r="291" spans="1:8" ht="15" x14ac:dyDescent="0.25">
      <c r="A291" s="45"/>
      <c r="B291" s="46"/>
      <c r="H291" s="11"/>
    </row>
    <row r="292" spans="1:8" ht="15" x14ac:dyDescent="0.25">
      <c r="A292" s="45"/>
      <c r="B292" s="46">
        <v>7</v>
      </c>
      <c r="C292" s="41" t="str">
        <f>C238</f>
        <v>CHAPITRE 7 : Réaménag. douves -colonnes fixes d'aspiration</v>
      </c>
      <c r="H292" s="34">
        <f>H255</f>
        <v>0</v>
      </c>
    </row>
    <row r="293" spans="1:8" ht="15" x14ac:dyDescent="0.25">
      <c r="A293" s="45"/>
      <c r="B293" s="46"/>
      <c r="H293" s="11"/>
    </row>
    <row r="294" spans="1:8" ht="15" x14ac:dyDescent="0.25">
      <c r="A294" s="45"/>
      <c r="B294" s="46">
        <v>8</v>
      </c>
      <c r="C294" s="41" t="str">
        <f>C259</f>
        <v>CHAPITRE 8 : Réaménagement des douves - tvx de finition</v>
      </c>
      <c r="H294" s="34">
        <f>H263</f>
        <v>0</v>
      </c>
    </row>
    <row r="295" spans="1:8" ht="15" x14ac:dyDescent="0.25">
      <c r="A295" s="45"/>
      <c r="B295" s="46"/>
      <c r="H295" s="11"/>
    </row>
    <row r="296" spans="1:8" ht="15" x14ac:dyDescent="0.25">
      <c r="A296" s="45"/>
      <c r="B296" s="46">
        <v>9</v>
      </c>
      <c r="C296" s="41" t="str">
        <f>C267</f>
        <v>CHAPITRE 9 : Pompe de relevage de trop plein</v>
      </c>
      <c r="H296" s="34">
        <f>H271</f>
        <v>0</v>
      </c>
    </row>
    <row r="297" spans="1:8" ht="15" x14ac:dyDescent="0.25">
      <c r="A297" s="45"/>
      <c r="B297" s="46"/>
      <c r="H297" s="11"/>
    </row>
    <row r="298" spans="1:8" ht="15.75" x14ac:dyDescent="0.25">
      <c r="A298" s="45"/>
      <c r="B298" s="46"/>
      <c r="C298" s="42" t="s">
        <v>47</v>
      </c>
      <c r="H298" s="48">
        <f xml:space="preserve"> SUM(H280:H297)</f>
        <v>0</v>
      </c>
    </row>
    <row r="299" spans="1:8" ht="15.75" x14ac:dyDescent="0.25">
      <c r="A299" s="45"/>
      <c r="B299" s="46"/>
      <c r="C299" s="42" t="s">
        <v>48</v>
      </c>
      <c r="H299" s="49">
        <f>ROUND(H298*0.2,2)</f>
        <v>0</v>
      </c>
    </row>
    <row r="300" spans="1:8" ht="15" x14ac:dyDescent="0.25">
      <c r="A300" s="45"/>
      <c r="B300" s="46"/>
      <c r="H300" s="11"/>
    </row>
    <row r="301" spans="1:8" ht="15.75" x14ac:dyDescent="0.25">
      <c r="A301" s="45"/>
      <c r="B301" s="46"/>
      <c r="C301" s="42" t="s">
        <v>49</v>
      </c>
      <c r="H301" s="48">
        <f>H298+H299</f>
        <v>0</v>
      </c>
    </row>
    <row r="302" spans="1:8" ht="15" x14ac:dyDescent="0.25">
      <c r="A302" s="50"/>
      <c r="B302" s="51"/>
      <c r="C302" s="52"/>
      <c r="D302" s="52"/>
      <c r="E302" s="52"/>
      <c r="F302" s="52"/>
      <c r="G302" s="52"/>
      <c r="H302" s="44"/>
    </row>
    <row r="306" spans="1:8" x14ac:dyDescent="0.2">
      <c r="A306" s="7"/>
      <c r="B306" s="7"/>
      <c r="C306" s="7"/>
      <c r="D306" s="7"/>
      <c r="E306" s="7"/>
      <c r="F306" s="7"/>
      <c r="G306" s="7"/>
      <c r="H306" s="7"/>
    </row>
    <row r="307" spans="1:8" ht="15.75" x14ac:dyDescent="0.25">
      <c r="A307" s="26" t="s">
        <v>189</v>
      </c>
      <c r="B307" s="11"/>
      <c r="C307" s="11"/>
      <c r="D307" s="11"/>
      <c r="E307" s="11"/>
      <c r="F307" s="11"/>
      <c r="G307" s="11"/>
      <c r="H307" s="11"/>
    </row>
    <row r="308" spans="1:8" ht="15.75" x14ac:dyDescent="0.25">
      <c r="A308" s="26" t="s">
        <v>190</v>
      </c>
      <c r="B308" s="11"/>
      <c r="C308" s="11"/>
      <c r="D308" s="11"/>
      <c r="E308" s="11"/>
      <c r="F308" s="11"/>
      <c r="G308" s="11"/>
      <c r="H308" s="11"/>
    </row>
    <row r="309" spans="1:8" x14ac:dyDescent="0.2">
      <c r="A309" s="11"/>
      <c r="B309" s="11"/>
      <c r="C309" s="11"/>
      <c r="D309" s="11"/>
      <c r="E309" s="11"/>
      <c r="F309" s="11"/>
      <c r="G309" s="11"/>
      <c r="H309" s="11"/>
    </row>
    <row r="310" spans="1:8" ht="14.25" x14ac:dyDescent="0.2">
      <c r="A310" s="11"/>
      <c r="B310" s="27">
        <v>1</v>
      </c>
      <c r="C310" s="28" t="s">
        <v>191</v>
      </c>
      <c r="D310" s="11"/>
      <c r="E310" s="11"/>
      <c r="F310" s="11"/>
      <c r="G310" s="11"/>
      <c r="H310" s="11"/>
    </row>
    <row r="311" spans="1:8" x14ac:dyDescent="0.2">
      <c r="A311" s="11"/>
      <c r="B311" s="11"/>
      <c r="C311" s="11"/>
      <c r="D311" s="11"/>
      <c r="E311" s="11"/>
      <c r="F311" s="11"/>
      <c r="G311" s="11"/>
      <c r="H311" s="11"/>
    </row>
    <row r="312" spans="1:8" ht="25.5" x14ac:dyDescent="0.2">
      <c r="A312" s="30" t="s">
        <v>192</v>
      </c>
      <c r="B312" s="31" t="s">
        <v>13</v>
      </c>
      <c r="C312" s="32" t="s">
        <v>193</v>
      </c>
      <c r="D312" s="11"/>
      <c r="E312" s="11"/>
      <c r="F312" s="11"/>
      <c r="G312" s="11"/>
      <c r="H312" s="11"/>
    </row>
    <row r="313" spans="1:8" ht="25.5" x14ac:dyDescent="0.2">
      <c r="A313" s="30" t="s">
        <v>20</v>
      </c>
      <c r="B313" s="31" t="s">
        <v>87</v>
      </c>
      <c r="C313" s="36" t="s">
        <v>194</v>
      </c>
      <c r="D313" s="27" t="s">
        <v>142</v>
      </c>
      <c r="E313" s="33">
        <f>ROUND(0.7,3)</f>
        <v>0.7</v>
      </c>
      <c r="F313" s="33"/>
      <c r="G313" s="34">
        <v>0</v>
      </c>
      <c r="H313" s="34">
        <f t="shared" ref="H313:H315" si="15">ROUND(F313 * G313,2)</f>
        <v>0</v>
      </c>
    </row>
    <row r="314" spans="1:8" ht="38.25" x14ac:dyDescent="0.2">
      <c r="A314" s="30" t="s">
        <v>20</v>
      </c>
      <c r="B314" s="31" t="s">
        <v>89</v>
      </c>
      <c r="C314" s="36" t="s">
        <v>195</v>
      </c>
      <c r="D314" s="27" t="s">
        <v>142</v>
      </c>
      <c r="E314" s="33">
        <f>ROUND(1.68,3)</f>
        <v>1.68</v>
      </c>
      <c r="F314" s="33"/>
      <c r="G314" s="34">
        <v>0</v>
      </c>
      <c r="H314" s="34">
        <f t="shared" si="15"/>
        <v>0</v>
      </c>
    </row>
    <row r="315" spans="1:8" ht="51" x14ac:dyDescent="0.2">
      <c r="A315" s="30" t="s">
        <v>20</v>
      </c>
      <c r="B315" s="31" t="s">
        <v>196</v>
      </c>
      <c r="C315" s="36" t="s">
        <v>197</v>
      </c>
      <c r="D315" s="27" t="s">
        <v>17</v>
      </c>
      <c r="E315" s="35">
        <f>ROUND(15,2)</f>
        <v>15</v>
      </c>
      <c r="F315" s="35"/>
      <c r="G315" s="34">
        <v>0</v>
      </c>
      <c r="H315" s="34">
        <f t="shared" si="15"/>
        <v>0</v>
      </c>
    </row>
    <row r="316" spans="1:8" x14ac:dyDescent="0.2">
      <c r="A316" s="11"/>
      <c r="B316" s="11"/>
      <c r="C316" s="11"/>
      <c r="D316" s="11"/>
      <c r="E316" s="11"/>
      <c r="F316" s="11"/>
      <c r="G316" s="11"/>
      <c r="H316" s="11"/>
    </row>
    <row r="317" spans="1:8" ht="14.25" x14ac:dyDescent="0.2">
      <c r="A317" s="11"/>
      <c r="B317" s="11"/>
      <c r="C317" s="28" t="str">
        <f>C310</f>
        <v>CHAPITRE 1 : Travaux de Maçonnerie - P.T</v>
      </c>
      <c r="D317" s="11"/>
      <c r="E317" s="11"/>
      <c r="F317" s="11"/>
      <c r="G317" s="11"/>
      <c r="H317" s="37">
        <f xml:space="preserve"> SUM( H311:I316 )</f>
        <v>0</v>
      </c>
    </row>
    <row r="318" spans="1:8" x14ac:dyDescent="0.2">
      <c r="A318" s="11"/>
      <c r="B318" s="11"/>
      <c r="C318" s="11"/>
      <c r="D318" s="11"/>
      <c r="E318" s="11"/>
      <c r="F318" s="11"/>
      <c r="G318" s="11"/>
      <c r="H318" s="11"/>
    </row>
    <row r="319" spans="1:8" x14ac:dyDescent="0.2">
      <c r="A319" s="11"/>
      <c r="B319" s="11"/>
      <c r="C319" s="11"/>
      <c r="D319" s="11"/>
      <c r="E319" s="11"/>
      <c r="F319" s="11"/>
      <c r="G319" s="11"/>
      <c r="H319" s="11"/>
    </row>
    <row r="320" spans="1:8" x14ac:dyDescent="0.2">
      <c r="A320" s="11"/>
      <c r="B320" s="11"/>
      <c r="C320" s="11"/>
      <c r="D320" s="11"/>
      <c r="E320" s="11"/>
      <c r="F320" s="11"/>
      <c r="G320" s="11"/>
      <c r="H320" s="11"/>
    </row>
    <row r="321" spans="1:8" ht="14.25" x14ac:dyDescent="0.2">
      <c r="A321" s="11"/>
      <c r="B321" s="27">
        <v>2</v>
      </c>
      <c r="C321" s="28" t="s">
        <v>198</v>
      </c>
      <c r="D321" s="11"/>
      <c r="E321" s="11"/>
      <c r="F321" s="11"/>
      <c r="G321" s="11"/>
      <c r="H321" s="11"/>
    </row>
    <row r="322" spans="1:8" x14ac:dyDescent="0.2">
      <c r="A322" s="11"/>
      <c r="B322" s="11"/>
      <c r="C322" s="11"/>
      <c r="D322" s="11"/>
      <c r="E322" s="11"/>
      <c r="F322" s="11"/>
      <c r="G322" s="11"/>
      <c r="H322" s="11"/>
    </row>
    <row r="323" spans="1:8" ht="25.5" x14ac:dyDescent="0.2">
      <c r="A323" s="30" t="s">
        <v>199</v>
      </c>
      <c r="B323" s="31" t="s">
        <v>22</v>
      </c>
      <c r="C323" s="32" t="s">
        <v>200</v>
      </c>
      <c r="D323" s="11"/>
      <c r="E323" s="11"/>
      <c r="F323" s="11"/>
      <c r="G323" s="11"/>
      <c r="H323" s="11"/>
    </row>
    <row r="324" spans="1:8" ht="25.5" x14ac:dyDescent="0.2">
      <c r="A324" s="30" t="s">
        <v>20</v>
      </c>
      <c r="B324" s="31" t="s">
        <v>95</v>
      </c>
      <c r="C324" s="36" t="s">
        <v>201</v>
      </c>
      <c r="D324" s="27"/>
      <c r="E324" s="27" t="s">
        <v>23</v>
      </c>
      <c r="F324" s="58" t="s">
        <v>23</v>
      </c>
      <c r="G324" s="34">
        <v>0</v>
      </c>
      <c r="H324" s="34">
        <f>+G324</f>
        <v>0</v>
      </c>
    </row>
    <row r="325" spans="1:8" ht="38.25" x14ac:dyDescent="0.2">
      <c r="A325" s="30" t="s">
        <v>20</v>
      </c>
      <c r="B325" s="31" t="s">
        <v>97</v>
      </c>
      <c r="C325" s="36" t="s">
        <v>202</v>
      </c>
      <c r="D325" s="27"/>
      <c r="E325" s="27" t="s">
        <v>23</v>
      </c>
      <c r="F325" s="58" t="s">
        <v>23</v>
      </c>
      <c r="G325" s="34">
        <v>0</v>
      </c>
      <c r="H325" s="34">
        <f>+G325</f>
        <v>0</v>
      </c>
    </row>
    <row r="326" spans="1:8" ht="38.25" x14ac:dyDescent="0.2">
      <c r="A326" s="30" t="s">
        <v>20</v>
      </c>
      <c r="B326" s="31" t="s">
        <v>99</v>
      </c>
      <c r="C326" s="36" t="s">
        <v>203</v>
      </c>
      <c r="D326" s="27"/>
      <c r="E326" s="27" t="s">
        <v>23</v>
      </c>
      <c r="F326" s="58" t="s">
        <v>23</v>
      </c>
      <c r="G326" s="34">
        <v>0</v>
      </c>
      <c r="H326" s="34">
        <f>+G326</f>
        <v>0</v>
      </c>
    </row>
    <row r="327" spans="1:8" x14ac:dyDescent="0.2">
      <c r="A327" s="11"/>
      <c r="B327" s="11"/>
      <c r="C327" s="11"/>
      <c r="D327" s="11"/>
      <c r="E327" s="11"/>
      <c r="F327" s="11"/>
      <c r="G327" s="11"/>
      <c r="H327" s="11"/>
    </row>
    <row r="328" spans="1:8" ht="14.25" x14ac:dyDescent="0.2">
      <c r="A328" s="11"/>
      <c r="B328" s="11"/>
      <c r="C328" s="28" t="str">
        <f>C321</f>
        <v>CHAPITRE 2 : Travaux de serrurerie</v>
      </c>
      <c r="D328" s="11"/>
      <c r="E328" s="11"/>
      <c r="F328" s="11"/>
      <c r="G328" s="11"/>
      <c r="H328" s="37">
        <f xml:space="preserve"> SUM( H322:I327 )</f>
        <v>0</v>
      </c>
    </row>
    <row r="329" spans="1:8" x14ac:dyDescent="0.2">
      <c r="A329" s="11"/>
      <c r="B329" s="11"/>
      <c r="C329" s="11"/>
      <c r="D329" s="11"/>
      <c r="E329" s="11"/>
      <c r="F329" s="11"/>
      <c r="G329" s="11"/>
      <c r="H329" s="11"/>
    </row>
    <row r="330" spans="1:8" x14ac:dyDescent="0.2">
      <c r="A330" s="11"/>
      <c r="B330" s="11"/>
      <c r="C330" s="11"/>
      <c r="D330" s="11"/>
      <c r="E330" s="11"/>
      <c r="F330" s="11"/>
      <c r="G330" s="11"/>
      <c r="H330" s="11"/>
    </row>
    <row r="331" spans="1:8" x14ac:dyDescent="0.2">
      <c r="A331" s="11"/>
      <c r="B331" s="11"/>
      <c r="C331" s="11"/>
      <c r="D331" s="11"/>
      <c r="E331" s="11"/>
      <c r="F331" s="11"/>
      <c r="G331" s="11"/>
      <c r="H331" s="11"/>
    </row>
    <row r="332" spans="1:8" ht="15" x14ac:dyDescent="0.25">
      <c r="A332" s="44"/>
      <c r="B332" s="44"/>
      <c r="C332" s="43"/>
      <c r="D332" s="39"/>
      <c r="E332" s="39"/>
      <c r="F332" s="47"/>
      <c r="G332" s="47"/>
      <c r="H332" s="39"/>
    </row>
    <row r="333" spans="1:8" ht="15" x14ac:dyDescent="0.25">
      <c r="A333" s="45"/>
      <c r="B333" s="46"/>
      <c r="H333" s="11"/>
    </row>
    <row r="334" spans="1:8" ht="15" x14ac:dyDescent="0.25">
      <c r="A334" s="45"/>
      <c r="B334" s="46"/>
      <c r="H334" s="11"/>
    </row>
    <row r="335" spans="1:8" ht="18.75" x14ac:dyDescent="0.3">
      <c r="A335" s="45"/>
      <c r="B335" s="46"/>
      <c r="C335" s="1" t="s">
        <v>46</v>
      </c>
      <c r="D335" s="40"/>
      <c r="E335" s="40"/>
      <c r="F335" s="40"/>
      <c r="G335" s="40"/>
      <c r="H335" s="11"/>
    </row>
    <row r="336" spans="1:8" ht="15" x14ac:dyDescent="0.25">
      <c r="A336" s="45"/>
      <c r="B336" s="46"/>
      <c r="C336" s="40"/>
      <c r="D336" s="40"/>
      <c r="E336" s="40"/>
      <c r="F336" s="40"/>
      <c r="G336" s="40"/>
      <c r="H336" s="11"/>
    </row>
    <row r="337" spans="1:8" ht="15" x14ac:dyDescent="0.25">
      <c r="A337" s="45"/>
      <c r="B337" s="46">
        <v>1</v>
      </c>
      <c r="C337" s="41" t="str">
        <f>C310</f>
        <v>CHAPITRE 1 : Travaux de Maçonnerie - P.T</v>
      </c>
      <c r="D337" s="40"/>
      <c r="E337" s="40"/>
      <c r="F337" s="40"/>
      <c r="G337" s="40"/>
      <c r="H337" s="34">
        <f>H317</f>
        <v>0</v>
      </c>
    </row>
    <row r="338" spans="1:8" ht="15" x14ac:dyDescent="0.25">
      <c r="A338" s="45"/>
      <c r="B338" s="46"/>
      <c r="C338" s="40"/>
      <c r="D338" s="40"/>
      <c r="E338" s="40"/>
      <c r="F338" s="40"/>
      <c r="G338" s="40"/>
      <c r="H338" s="11"/>
    </row>
    <row r="339" spans="1:8" ht="15" x14ac:dyDescent="0.25">
      <c r="A339" s="45"/>
      <c r="B339" s="46">
        <v>2</v>
      </c>
      <c r="C339" s="41" t="str">
        <f>C321</f>
        <v>CHAPITRE 2 : Travaux de serrurerie</v>
      </c>
      <c r="D339" s="40"/>
      <c r="E339" s="40"/>
      <c r="F339" s="40"/>
      <c r="G339" s="40"/>
      <c r="H339" s="34">
        <f>H328</f>
        <v>0</v>
      </c>
    </row>
    <row r="340" spans="1:8" ht="15" x14ac:dyDescent="0.25">
      <c r="A340" s="45"/>
      <c r="B340" s="46"/>
      <c r="H340" s="11"/>
    </row>
    <row r="341" spans="1:8" ht="15.75" x14ac:dyDescent="0.25">
      <c r="A341" s="45"/>
      <c r="B341" s="46"/>
      <c r="C341" s="42" t="s">
        <v>47</v>
      </c>
      <c r="H341" s="48">
        <f xml:space="preserve"> SUM(H337:H340)</f>
        <v>0</v>
      </c>
    </row>
    <row r="342" spans="1:8" ht="15.75" x14ac:dyDescent="0.25">
      <c r="A342" s="45"/>
      <c r="B342" s="46"/>
      <c r="C342" s="42" t="s">
        <v>48</v>
      </c>
      <c r="H342" s="49">
        <f>ROUND(H341*0.2,2)</f>
        <v>0</v>
      </c>
    </row>
    <row r="343" spans="1:8" ht="15" x14ac:dyDescent="0.25">
      <c r="A343" s="45"/>
      <c r="B343" s="46"/>
      <c r="H343" s="11"/>
    </row>
    <row r="344" spans="1:8" ht="15.75" x14ac:dyDescent="0.25">
      <c r="A344" s="45"/>
      <c r="B344" s="46"/>
      <c r="C344" s="42" t="s">
        <v>49</v>
      </c>
      <c r="H344" s="48">
        <f>H341+H342</f>
        <v>0</v>
      </c>
    </row>
    <row r="345" spans="1:8" ht="15" x14ac:dyDescent="0.25">
      <c r="A345" s="50"/>
      <c r="B345" s="51"/>
      <c r="C345" s="52"/>
      <c r="D345" s="52"/>
      <c r="E345" s="52"/>
      <c r="F345" s="52"/>
      <c r="G345" s="52"/>
      <c r="H345" s="44"/>
    </row>
    <row r="348" spans="1:8" x14ac:dyDescent="0.2">
      <c r="A348" s="7"/>
      <c r="B348" s="7"/>
      <c r="C348" s="7"/>
      <c r="D348" s="7"/>
      <c r="E348" s="7"/>
      <c r="F348" s="7"/>
      <c r="G348" s="7"/>
      <c r="H348" s="7"/>
    </row>
    <row r="349" spans="1:8" ht="15.75" x14ac:dyDescent="0.25">
      <c r="A349" s="26" t="s">
        <v>204</v>
      </c>
      <c r="B349" s="11"/>
      <c r="C349" s="11"/>
      <c r="D349" s="11"/>
      <c r="E349" s="11"/>
      <c r="F349" s="11"/>
      <c r="G349" s="11"/>
      <c r="H349" s="11"/>
    </row>
    <row r="350" spans="1:8" ht="15.75" x14ac:dyDescent="0.25">
      <c r="A350" s="26" t="s">
        <v>205</v>
      </c>
      <c r="B350" s="11"/>
      <c r="C350" s="11"/>
      <c r="D350" s="11"/>
      <c r="E350" s="11"/>
      <c r="F350" s="11"/>
      <c r="G350" s="11"/>
      <c r="H350" s="11"/>
    </row>
    <row r="351" spans="1:8" x14ac:dyDescent="0.2">
      <c r="A351" s="11"/>
      <c r="B351" s="11"/>
      <c r="C351" s="11"/>
      <c r="D351" s="11"/>
      <c r="E351" s="11"/>
      <c r="F351" s="11"/>
      <c r="G351" s="11"/>
      <c r="H351" s="11"/>
    </row>
    <row r="352" spans="1:8" x14ac:dyDescent="0.2">
      <c r="A352" s="11"/>
      <c r="B352" s="11"/>
      <c r="C352" s="11"/>
      <c r="D352" s="11"/>
      <c r="E352" s="11"/>
      <c r="F352" s="11"/>
      <c r="G352" s="11"/>
      <c r="H352" s="11"/>
    </row>
    <row r="353" spans="1:8" ht="51" x14ac:dyDescent="0.2">
      <c r="A353" s="30" t="s">
        <v>206</v>
      </c>
      <c r="B353" s="31" t="s">
        <v>55</v>
      </c>
      <c r="C353" s="32" t="s">
        <v>207</v>
      </c>
      <c r="D353" s="27" t="s">
        <v>17</v>
      </c>
      <c r="E353" s="35">
        <f>ROUND(260,2)</f>
        <v>260</v>
      </c>
      <c r="F353" s="35"/>
      <c r="G353" s="34">
        <v>0</v>
      </c>
      <c r="H353" s="34">
        <f t="shared" ref="H353:H384" si="16">ROUND(F353 * G353,2)</f>
        <v>0</v>
      </c>
    </row>
    <row r="354" spans="1:8" x14ac:dyDescent="0.2">
      <c r="A354" s="11"/>
      <c r="B354" s="11"/>
      <c r="C354" s="11"/>
      <c r="D354" s="11"/>
      <c r="E354" s="11"/>
      <c r="F354" s="11"/>
      <c r="G354" s="11"/>
      <c r="H354" s="34">
        <f t="shared" si="16"/>
        <v>0</v>
      </c>
    </row>
    <row r="355" spans="1:8" ht="76.5" x14ac:dyDescent="0.2">
      <c r="A355" s="30" t="s">
        <v>206</v>
      </c>
      <c r="B355" s="31" t="s">
        <v>208</v>
      </c>
      <c r="C355" s="32" t="s">
        <v>209</v>
      </c>
      <c r="D355" s="27" t="s">
        <v>17</v>
      </c>
      <c r="E355" s="35">
        <f>ROUND(17,2)</f>
        <v>17</v>
      </c>
      <c r="F355" s="35"/>
      <c r="G355" s="34">
        <v>0</v>
      </c>
      <c r="H355" s="34">
        <f t="shared" si="16"/>
        <v>0</v>
      </c>
    </row>
    <row r="356" spans="1:8" x14ac:dyDescent="0.2">
      <c r="A356" s="11"/>
      <c r="B356" s="11"/>
      <c r="C356" s="11"/>
      <c r="D356" s="11"/>
      <c r="E356" s="11"/>
      <c r="F356" s="11"/>
      <c r="G356" s="11"/>
      <c r="H356" s="34">
        <f t="shared" si="16"/>
        <v>0</v>
      </c>
    </row>
    <row r="357" spans="1:8" ht="38.25" x14ac:dyDescent="0.2">
      <c r="A357" s="30" t="s">
        <v>206</v>
      </c>
      <c r="B357" s="31" t="s">
        <v>210</v>
      </c>
      <c r="C357" s="32" t="s">
        <v>211</v>
      </c>
      <c r="D357" s="27" t="s">
        <v>17</v>
      </c>
      <c r="E357" s="35">
        <f>ROUND(311.5,2)</f>
        <v>311.5</v>
      </c>
      <c r="F357" s="35"/>
      <c r="G357" s="34">
        <v>0</v>
      </c>
      <c r="H357" s="34">
        <f t="shared" si="16"/>
        <v>0</v>
      </c>
    </row>
    <row r="358" spans="1:8" x14ac:dyDescent="0.2">
      <c r="A358" s="11"/>
      <c r="B358" s="11"/>
      <c r="C358" s="11"/>
      <c r="D358" s="11"/>
      <c r="E358" s="11"/>
      <c r="F358" s="11"/>
      <c r="G358" s="11"/>
      <c r="H358" s="34">
        <f t="shared" si="16"/>
        <v>0</v>
      </c>
    </row>
    <row r="359" spans="1:8" ht="51" x14ac:dyDescent="0.2">
      <c r="A359" s="30" t="s">
        <v>206</v>
      </c>
      <c r="B359" s="31" t="s">
        <v>212</v>
      </c>
      <c r="C359" s="32" t="s">
        <v>213</v>
      </c>
      <c r="D359" s="27" t="s">
        <v>31</v>
      </c>
      <c r="E359" s="35">
        <f>ROUND(35,2)</f>
        <v>35</v>
      </c>
      <c r="F359" s="35"/>
      <c r="G359" s="34">
        <v>0</v>
      </c>
      <c r="H359" s="34">
        <f t="shared" si="16"/>
        <v>0</v>
      </c>
    </row>
    <row r="360" spans="1:8" x14ac:dyDescent="0.2">
      <c r="A360" s="11"/>
      <c r="B360" s="11"/>
      <c r="C360" s="11"/>
      <c r="D360" s="11"/>
      <c r="E360" s="11"/>
      <c r="F360" s="11"/>
      <c r="G360" s="11"/>
      <c r="H360" s="34">
        <f t="shared" si="16"/>
        <v>0</v>
      </c>
    </row>
    <row r="361" spans="1:8" ht="63.75" x14ac:dyDescent="0.2">
      <c r="A361" s="30" t="s">
        <v>206</v>
      </c>
      <c r="B361" s="31" t="s">
        <v>214</v>
      </c>
      <c r="C361" s="32" t="s">
        <v>215</v>
      </c>
      <c r="D361" s="27" t="s">
        <v>17</v>
      </c>
      <c r="E361" s="35">
        <f>ROUND(244,2)</f>
        <v>244</v>
      </c>
      <c r="F361" s="35"/>
      <c r="G361" s="34">
        <v>0</v>
      </c>
      <c r="H361" s="34">
        <f t="shared" si="16"/>
        <v>0</v>
      </c>
    </row>
    <row r="362" spans="1:8" x14ac:dyDescent="0.2">
      <c r="A362" s="11"/>
      <c r="B362" s="11"/>
      <c r="C362" s="11"/>
      <c r="D362" s="11"/>
      <c r="E362" s="11"/>
      <c r="F362" s="11"/>
      <c r="G362" s="11"/>
      <c r="H362" s="34">
        <f t="shared" si="16"/>
        <v>0</v>
      </c>
    </row>
    <row r="363" spans="1:8" ht="51" x14ac:dyDescent="0.2">
      <c r="A363" s="30" t="s">
        <v>206</v>
      </c>
      <c r="B363" s="31" t="s">
        <v>216</v>
      </c>
      <c r="C363" s="32" t="s">
        <v>217</v>
      </c>
      <c r="D363" s="27" t="s">
        <v>17</v>
      </c>
      <c r="E363" s="35">
        <f>ROUND(244,2)</f>
        <v>244</v>
      </c>
      <c r="F363" s="35"/>
      <c r="G363" s="34">
        <v>0</v>
      </c>
      <c r="H363" s="34">
        <f t="shared" si="16"/>
        <v>0</v>
      </c>
    </row>
    <row r="364" spans="1:8" x14ac:dyDescent="0.2">
      <c r="A364" s="11"/>
      <c r="B364" s="11"/>
      <c r="C364" s="11"/>
      <c r="D364" s="11"/>
      <c r="E364" s="11"/>
      <c r="F364" s="11"/>
      <c r="G364" s="11"/>
      <c r="H364" s="34">
        <f t="shared" si="16"/>
        <v>0</v>
      </c>
    </row>
    <row r="365" spans="1:8" ht="76.5" x14ac:dyDescent="0.2">
      <c r="A365" s="30" t="s">
        <v>206</v>
      </c>
      <c r="B365" s="31" t="s">
        <v>218</v>
      </c>
      <c r="C365" s="32" t="s">
        <v>219</v>
      </c>
      <c r="D365" s="27" t="s">
        <v>142</v>
      </c>
      <c r="E365" s="33">
        <f>ROUND(16.99,3)</f>
        <v>16.989999999999998</v>
      </c>
      <c r="F365" s="33"/>
      <c r="G365" s="34">
        <v>0</v>
      </c>
      <c r="H365" s="34">
        <f t="shared" si="16"/>
        <v>0</v>
      </c>
    </row>
    <row r="366" spans="1:8" x14ac:dyDescent="0.2">
      <c r="A366" s="11"/>
      <c r="B366" s="11"/>
      <c r="C366" s="11"/>
      <c r="D366" s="11"/>
      <c r="E366" s="11"/>
      <c r="F366" s="11"/>
      <c r="G366" s="11"/>
      <c r="H366" s="34">
        <f t="shared" si="16"/>
        <v>0</v>
      </c>
    </row>
    <row r="367" spans="1:8" ht="51" x14ac:dyDescent="0.2">
      <c r="A367" s="30" t="s">
        <v>220</v>
      </c>
      <c r="B367" s="31" t="s">
        <v>221</v>
      </c>
      <c r="C367" s="32" t="s">
        <v>222</v>
      </c>
      <c r="D367" s="11"/>
      <c r="E367" s="11"/>
      <c r="F367" s="11"/>
      <c r="G367" s="11"/>
      <c r="H367" s="34">
        <f t="shared" si="16"/>
        <v>0</v>
      </c>
    </row>
    <row r="368" spans="1:8" x14ac:dyDescent="0.2">
      <c r="A368" s="30" t="s">
        <v>20</v>
      </c>
      <c r="B368" s="38"/>
      <c r="C368" s="36" t="s">
        <v>223</v>
      </c>
      <c r="D368" s="27" t="s">
        <v>142</v>
      </c>
      <c r="E368" s="33">
        <f>ROUND(4.8,3)</f>
        <v>4.8</v>
      </c>
      <c r="F368" s="33"/>
      <c r="G368" s="34">
        <v>0</v>
      </c>
      <c r="H368" s="34">
        <f t="shared" si="16"/>
        <v>0</v>
      </c>
    </row>
    <row r="369" spans="1:8" x14ac:dyDescent="0.2">
      <c r="A369" s="11"/>
      <c r="B369" s="11"/>
      <c r="C369" s="11"/>
      <c r="D369" s="11"/>
      <c r="E369" s="11"/>
      <c r="F369" s="11"/>
      <c r="G369" s="11"/>
      <c r="H369" s="34">
        <f t="shared" si="16"/>
        <v>0</v>
      </c>
    </row>
    <row r="370" spans="1:8" ht="99.75" customHeight="1" x14ac:dyDescent="0.2">
      <c r="A370" s="30" t="s">
        <v>220</v>
      </c>
      <c r="B370" s="31" t="s">
        <v>224</v>
      </c>
      <c r="C370" s="32" t="s">
        <v>225</v>
      </c>
      <c r="D370" s="27" t="s">
        <v>31</v>
      </c>
      <c r="E370" s="35">
        <f>ROUND(50,2)</f>
        <v>50</v>
      </c>
      <c r="F370" s="35"/>
      <c r="G370" s="34">
        <v>0</v>
      </c>
      <c r="H370" s="34">
        <f t="shared" si="16"/>
        <v>0</v>
      </c>
    </row>
    <row r="371" spans="1:8" x14ac:dyDescent="0.2">
      <c r="A371" s="11"/>
      <c r="B371" s="11"/>
      <c r="C371" s="11"/>
      <c r="D371" s="11"/>
      <c r="E371" s="11"/>
      <c r="F371" s="11"/>
      <c r="G371" s="11"/>
      <c r="H371" s="34">
        <f t="shared" si="16"/>
        <v>0</v>
      </c>
    </row>
    <row r="372" spans="1:8" ht="114.75" customHeight="1" x14ac:dyDescent="0.2">
      <c r="A372" s="30" t="s">
        <v>206</v>
      </c>
      <c r="B372" s="31" t="s">
        <v>226</v>
      </c>
      <c r="C372" s="32" t="s">
        <v>227</v>
      </c>
      <c r="D372" s="27" t="s">
        <v>142</v>
      </c>
      <c r="E372" s="33">
        <f>ROUND(12.19,3)</f>
        <v>12.19</v>
      </c>
      <c r="F372" s="33"/>
      <c r="G372" s="34">
        <v>0</v>
      </c>
      <c r="H372" s="34">
        <f t="shared" si="16"/>
        <v>0</v>
      </c>
    </row>
    <row r="373" spans="1:8" x14ac:dyDescent="0.2">
      <c r="A373" s="11"/>
      <c r="B373" s="11"/>
      <c r="C373" s="11"/>
      <c r="D373" s="11"/>
      <c r="E373" s="11"/>
      <c r="F373" s="11"/>
      <c r="G373" s="11"/>
      <c r="H373" s="34">
        <f t="shared" si="16"/>
        <v>0</v>
      </c>
    </row>
    <row r="374" spans="1:8" ht="89.25" x14ac:dyDescent="0.2">
      <c r="A374" s="30" t="s">
        <v>206</v>
      </c>
      <c r="B374" s="31" t="s">
        <v>228</v>
      </c>
      <c r="C374" s="32" t="s">
        <v>229</v>
      </c>
      <c r="D374" s="27" t="s">
        <v>14</v>
      </c>
      <c r="E374" s="33">
        <f>ROUND(12,3)</f>
        <v>12</v>
      </c>
      <c r="F374" s="33"/>
      <c r="G374" s="34">
        <v>0</v>
      </c>
      <c r="H374" s="34">
        <f t="shared" si="16"/>
        <v>0</v>
      </c>
    </row>
    <row r="375" spans="1:8" x14ac:dyDescent="0.2">
      <c r="A375" s="11"/>
      <c r="B375" s="11"/>
      <c r="C375" s="11"/>
      <c r="D375" s="11"/>
      <c r="E375" s="11"/>
      <c r="F375" s="11"/>
      <c r="G375" s="11"/>
      <c r="H375" s="34">
        <f t="shared" si="16"/>
        <v>0</v>
      </c>
    </row>
    <row r="376" spans="1:8" ht="76.5" x14ac:dyDescent="0.2">
      <c r="A376" s="30" t="s">
        <v>206</v>
      </c>
      <c r="B376" s="31" t="s">
        <v>230</v>
      </c>
      <c r="C376" s="32" t="s">
        <v>231</v>
      </c>
      <c r="D376" s="27" t="s">
        <v>14</v>
      </c>
      <c r="E376" s="33">
        <f>ROUND(1,3)</f>
        <v>1</v>
      </c>
      <c r="F376" s="33"/>
      <c r="G376" s="34">
        <v>0</v>
      </c>
      <c r="H376" s="34">
        <f t="shared" si="16"/>
        <v>0</v>
      </c>
    </row>
    <row r="377" spans="1:8" x14ac:dyDescent="0.2">
      <c r="A377" s="11"/>
      <c r="B377" s="11"/>
      <c r="C377" s="11"/>
      <c r="D377" s="11"/>
      <c r="E377" s="11"/>
      <c r="F377" s="11"/>
      <c r="G377" s="11"/>
      <c r="H377" s="34">
        <f t="shared" si="16"/>
        <v>0</v>
      </c>
    </row>
    <row r="378" spans="1:8" ht="76.5" x14ac:dyDescent="0.2">
      <c r="A378" s="30" t="s">
        <v>206</v>
      </c>
      <c r="B378" s="31" t="s">
        <v>232</v>
      </c>
      <c r="C378" s="32" t="s">
        <v>233</v>
      </c>
      <c r="D378" s="27" t="s">
        <v>234</v>
      </c>
      <c r="E378" s="33">
        <f>ROUND(636,3)</f>
        <v>636</v>
      </c>
      <c r="F378" s="33"/>
      <c r="G378" s="34">
        <v>0</v>
      </c>
      <c r="H378" s="34">
        <f t="shared" si="16"/>
        <v>0</v>
      </c>
    </row>
    <row r="379" spans="1:8" x14ac:dyDescent="0.2">
      <c r="A379" s="11"/>
      <c r="B379" s="11"/>
      <c r="C379" s="11"/>
      <c r="D379" s="11"/>
      <c r="E379" s="11"/>
      <c r="F379" s="11"/>
      <c r="G379" s="11"/>
      <c r="H379" s="34">
        <f t="shared" si="16"/>
        <v>0</v>
      </c>
    </row>
    <row r="380" spans="1:8" ht="88.5" customHeight="1" x14ac:dyDescent="0.2">
      <c r="A380" s="30" t="s">
        <v>206</v>
      </c>
      <c r="B380" s="31" t="s">
        <v>235</v>
      </c>
      <c r="C380" s="32" t="s">
        <v>236</v>
      </c>
      <c r="D380" s="27" t="s">
        <v>17</v>
      </c>
      <c r="E380" s="35">
        <f>ROUND(32,2)</f>
        <v>32</v>
      </c>
      <c r="F380" s="35"/>
      <c r="G380" s="34">
        <v>0</v>
      </c>
      <c r="H380" s="34">
        <f t="shared" si="16"/>
        <v>0</v>
      </c>
    </row>
    <row r="381" spans="1:8" x14ac:dyDescent="0.2">
      <c r="A381" s="11"/>
      <c r="B381" s="11"/>
      <c r="C381" s="11"/>
      <c r="D381" s="11"/>
      <c r="E381" s="11"/>
      <c r="F381" s="11"/>
      <c r="G381" s="11"/>
      <c r="H381" s="34">
        <f t="shared" si="16"/>
        <v>0</v>
      </c>
    </row>
    <row r="382" spans="1:8" ht="90" customHeight="1" x14ac:dyDescent="0.2">
      <c r="A382" s="30" t="s">
        <v>206</v>
      </c>
      <c r="B382" s="31" t="s">
        <v>237</v>
      </c>
      <c r="C382" s="32" t="s">
        <v>238</v>
      </c>
      <c r="D382" s="27" t="s">
        <v>17</v>
      </c>
      <c r="E382" s="35">
        <f>ROUND(184,2)</f>
        <v>184</v>
      </c>
      <c r="F382" s="35"/>
      <c r="G382" s="34">
        <v>0</v>
      </c>
      <c r="H382" s="34">
        <f t="shared" si="16"/>
        <v>0</v>
      </c>
    </row>
    <row r="383" spans="1:8" x14ac:dyDescent="0.2">
      <c r="A383" s="11"/>
      <c r="B383" s="11"/>
      <c r="C383" s="11"/>
      <c r="D383" s="11"/>
      <c r="E383" s="11"/>
      <c r="F383" s="11"/>
      <c r="G383" s="11"/>
      <c r="H383" s="34">
        <f t="shared" si="16"/>
        <v>0</v>
      </c>
    </row>
    <row r="384" spans="1:8" ht="102" x14ac:dyDescent="0.2">
      <c r="A384" s="30" t="s">
        <v>206</v>
      </c>
      <c r="B384" s="31" t="s">
        <v>239</v>
      </c>
      <c r="C384" s="32" t="s">
        <v>240</v>
      </c>
      <c r="D384" s="27" t="s">
        <v>17</v>
      </c>
      <c r="E384" s="35">
        <f>ROUND(18,2)</f>
        <v>18</v>
      </c>
      <c r="F384" s="35"/>
      <c r="G384" s="34">
        <v>0</v>
      </c>
      <c r="H384" s="34">
        <f t="shared" si="16"/>
        <v>0</v>
      </c>
    </row>
    <row r="385" spans="1:8" x14ac:dyDescent="0.2">
      <c r="A385" s="11"/>
      <c r="B385" s="11"/>
      <c r="C385" s="11"/>
      <c r="D385" s="11"/>
      <c r="E385" s="11"/>
      <c r="F385" s="11"/>
      <c r="G385" s="11"/>
      <c r="H385" s="11"/>
    </row>
    <row r="386" spans="1:8" ht="15.75" x14ac:dyDescent="0.25">
      <c r="A386" s="11"/>
      <c r="B386" s="11"/>
      <c r="C386" s="53" t="s">
        <v>47</v>
      </c>
      <c r="D386" s="11"/>
      <c r="E386" s="11"/>
      <c r="F386" s="11"/>
      <c r="G386" s="11"/>
      <c r="H386" s="48">
        <f xml:space="preserve"> SUM(H352:H385)</f>
        <v>0</v>
      </c>
    </row>
    <row r="387" spans="1:8" ht="15.75" x14ac:dyDescent="0.25">
      <c r="A387" s="11"/>
      <c r="B387" s="11"/>
      <c r="C387" s="53" t="s">
        <v>48</v>
      </c>
      <c r="D387" s="11"/>
      <c r="E387" s="11"/>
      <c r="F387" s="11"/>
      <c r="G387" s="11"/>
      <c r="H387" s="49">
        <f>ROUND(H386*0.2,2)</f>
        <v>0</v>
      </c>
    </row>
    <row r="388" spans="1:8" x14ac:dyDescent="0.2">
      <c r="A388" s="11"/>
      <c r="B388" s="11"/>
      <c r="C388" s="11"/>
      <c r="D388" s="11"/>
      <c r="E388" s="11"/>
      <c r="F388" s="11"/>
      <c r="G388" s="11"/>
      <c r="H388" s="11"/>
    </row>
    <row r="389" spans="1:8" ht="15.75" x14ac:dyDescent="0.25">
      <c r="A389" s="11"/>
      <c r="B389" s="11"/>
      <c r="C389" s="53" t="s">
        <v>49</v>
      </c>
      <c r="D389" s="11"/>
      <c r="E389" s="11"/>
      <c r="F389" s="11"/>
      <c r="G389" s="11"/>
      <c r="H389" s="48">
        <f>H386+H387</f>
        <v>0</v>
      </c>
    </row>
    <row r="390" spans="1:8" x14ac:dyDescent="0.2">
      <c r="A390" s="39"/>
      <c r="B390" s="39"/>
      <c r="C390" s="39"/>
      <c r="D390" s="39"/>
      <c r="E390" s="39"/>
      <c r="F390" s="39"/>
      <c r="G390" s="39"/>
      <c r="H390" s="39"/>
    </row>
  </sheetData>
  <phoneticPr fontId="0" type="noConversion"/>
  <printOptions horizontalCentered="1"/>
  <pageMargins left="0.59055118110236204" right="0.59055118110236204" top="0.98425196850393704" bottom="0.98425196850393704" header="0.23622047244094502" footer="0.196850393700787"/>
  <pageSetup paperSize="9" scale="90" orientation="portrait" useFirstPageNumber="1" r:id="rId1"/>
  <headerFooter alignWithMargins="0">
    <oddHeader>&amp;L&amp;09 79 - OIRON - CHATEAU - RESERVE D'EAU&amp;C
&amp;14&amp;BCadre de Décomposition du Prix Global et Forfaitaire&amp;R&amp;09 MACONNERIE - VRD</oddHeader>
    <oddFooter>&amp;L&amp;09 Cabinet DUBOIS&amp;C&amp;09 janvier 2025&amp;RPage &amp;P</oddFooter>
  </headerFooter>
  <rowBreaks count="9" manualBreakCount="9">
    <brk id="48" max="16383" man="1"/>
    <brk id="71" max="16383" man="1"/>
    <brk id="140" max="16383" man="1"/>
    <brk id="191" max="7" man="1"/>
    <brk id="211" max="7" man="1"/>
    <brk id="265" max="7" man="1"/>
    <brk id="305" max="16383" man="1"/>
    <brk id="347" max="16383" man="1"/>
    <brk id="383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050618833F784696D8206B4F148FDA" ma:contentTypeVersion="18" ma:contentTypeDescription="Crée un document." ma:contentTypeScope="" ma:versionID="175a1dccffa97531175a367960d9e53f">
  <xsd:schema xmlns:xsd="http://www.w3.org/2001/XMLSchema" xmlns:xs="http://www.w3.org/2001/XMLSchema" xmlns:p="http://schemas.microsoft.com/office/2006/metadata/properties" xmlns:ns2="84f19068-eefa-498d-ae46-38604c3f26d8" xmlns:ns3="a3797f4f-74f0-40db-87ca-e4d29863fe9a" targetNamespace="http://schemas.microsoft.com/office/2006/metadata/properties" ma:root="true" ma:fieldsID="906dca0dbcbba701b2a1aabab4170f50" ns2:_="" ns3:_="">
    <xsd:import namespace="84f19068-eefa-498d-ae46-38604c3f26d8"/>
    <xsd:import namespace="a3797f4f-74f0-40db-87ca-e4d29863fe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f19068-eefa-498d-ae46-38604c3f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514bb1a-9889-4996-8ce7-9253fa51fa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797f4f-74f0-40db-87ca-e4d29863fe9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03c4bb7-3edf-43fc-96c0-13e4185c0b0c}" ma:internalName="TaxCatchAll" ma:showField="CatchAllData" ma:web="a3797f4f-74f0-40db-87ca-e4d29863fe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3797f4f-74f0-40db-87ca-e4d29863fe9a" xsi:nil="true"/>
    <lcf76f155ced4ddcb4097134ff3c332f xmlns="84f19068-eefa-498d-ae46-38604c3f26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90ACFC0-2607-4D37-A266-C5D55FC94052}"/>
</file>

<file path=customXml/itemProps2.xml><?xml version="1.0" encoding="utf-8"?>
<ds:datastoreItem xmlns:ds="http://schemas.openxmlformats.org/officeDocument/2006/customXml" ds:itemID="{34F8B025-7F85-448D-A5EE-E70B5578D603}"/>
</file>

<file path=customXml/itemProps3.xml><?xml version="1.0" encoding="utf-8"?>
<ds:datastoreItem xmlns:ds="http://schemas.openxmlformats.org/officeDocument/2006/customXml" ds:itemID="{D90D17E9-6779-4363-AACC-EB2EF1381D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MACONNERIE - VRD</vt:lpstr>
      <vt:lpstr>'MACONNERIE - VRD'!Impression_des_titres</vt:lpstr>
      <vt:lpstr>'MACONNERIE - VRD'!Zone_d_impression</vt:lpstr>
    </vt:vector>
  </TitlesOfParts>
  <Company>DUBOIS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Franck GIRAUD</cp:lastModifiedBy>
  <cp:lastPrinted>2025-01-30T13:55:35Z</cp:lastPrinted>
  <dcterms:created xsi:type="dcterms:W3CDTF">2025-01-30T12:56:57Z</dcterms:created>
  <dcterms:modified xsi:type="dcterms:W3CDTF">2025-01-30T14:12:38Z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0x0101008D050618833F784696D8206B4F148FDA</vt:lpwstr>
  </property>
</Properties>
</file>